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 activeTab="1"/>
  </bookViews>
  <sheets>
    <sheet name="Mixed A" sheetId="1" r:id="rId1"/>
    <sheet name="Herren" sheetId="2" r:id="rId2"/>
    <sheet name="Jugend" sheetId="3" r:id="rId3"/>
    <sheet name="Damen" sheetId="4" r:id="rId4"/>
    <sheet name="Mixed B" sheetId="5" r:id="rId5"/>
    <sheet name="Meldungen 23 24" sheetId="6" r:id="rId6"/>
  </sheets>
  <calcPr calcId="125725"/>
</workbook>
</file>

<file path=xl/calcChain.xml><?xml version="1.0" encoding="utf-8"?>
<calcChain xmlns="http://schemas.openxmlformats.org/spreadsheetml/2006/main">
  <c r="AZ158" i="2"/>
  <c r="AY158"/>
  <c r="AX158"/>
  <c r="AW158"/>
  <c r="AV158"/>
  <c r="AU158"/>
  <c r="AT158"/>
  <c r="AS158"/>
  <c r="AR158"/>
  <c r="AQ158"/>
  <c r="S158"/>
  <c r="U158" s="1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U157" s="1"/>
  <c r="R157"/>
  <c r="T157" s="1"/>
  <c r="Q157"/>
  <c r="P157"/>
  <c r="E157"/>
  <c r="AZ156"/>
  <c r="AY156"/>
  <c r="AX156"/>
  <c r="AW156"/>
  <c r="AV156"/>
  <c r="AU156"/>
  <c r="AT156"/>
  <c r="AS156"/>
  <c r="AR156"/>
  <c r="AQ156"/>
  <c r="S156"/>
  <c r="U156" s="1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U155" s="1"/>
  <c r="R155"/>
  <c r="T155" s="1"/>
  <c r="Q155"/>
  <c r="P155"/>
  <c r="E155"/>
  <c r="AZ154"/>
  <c r="AY154"/>
  <c r="AX154"/>
  <c r="AW154"/>
  <c r="AV154"/>
  <c r="AU154"/>
  <c r="AT154"/>
  <c r="AS154"/>
  <c r="AR154"/>
  <c r="AQ154"/>
  <c r="S154"/>
  <c r="U154" s="1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U153" s="1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U152" s="1"/>
  <c r="R152"/>
  <c r="T152" s="1"/>
  <c r="Q152"/>
  <c r="P152"/>
  <c r="E152"/>
  <c r="AZ151"/>
  <c r="AY151"/>
  <c r="AX151"/>
  <c r="AW151"/>
  <c r="AV151"/>
  <c r="AU151"/>
  <c r="AT151"/>
  <c r="AS151"/>
  <c r="AR151"/>
  <c r="AQ151"/>
  <c r="S151"/>
  <c r="U151" s="1"/>
  <c r="R151"/>
  <c r="T151" s="1"/>
  <c r="Q151"/>
  <c r="P151"/>
  <c r="E151"/>
  <c r="AZ150"/>
  <c r="AY150"/>
  <c r="AX150"/>
  <c r="AW150"/>
  <c r="AV150"/>
  <c r="AU150"/>
  <c r="AT150"/>
  <c r="AS150"/>
  <c r="AR150"/>
  <c r="AQ150"/>
  <c r="S150"/>
  <c r="U150" s="1"/>
  <c r="R150"/>
  <c r="T150" s="1"/>
  <c r="Q150"/>
  <c r="P150"/>
  <c r="E150"/>
  <c r="AZ149"/>
  <c r="AY149"/>
  <c r="AX149"/>
  <c r="AW149"/>
  <c r="AV149"/>
  <c r="AU149"/>
  <c r="AT149"/>
  <c r="AS149"/>
  <c r="AR149"/>
  <c r="AQ149"/>
  <c r="S149"/>
  <c r="U149" s="1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U147" s="1"/>
  <c r="R147"/>
  <c r="T147" s="1"/>
  <c r="Q147"/>
  <c r="P147"/>
  <c r="E147"/>
  <c r="AZ146"/>
  <c r="AY146"/>
  <c r="AX146"/>
  <c r="AW146"/>
  <c r="AV146"/>
  <c r="AU146"/>
  <c r="AT146"/>
  <c r="AS146"/>
  <c r="AR146"/>
  <c r="AQ146"/>
  <c r="S146"/>
  <c r="U146" s="1"/>
  <c r="R146"/>
  <c r="T146" s="1"/>
  <c r="Q146"/>
  <c r="P146"/>
  <c r="E146"/>
  <c r="AZ145"/>
  <c r="AY145"/>
  <c r="AX145"/>
  <c r="AW145"/>
  <c r="AV145"/>
  <c r="AU145"/>
  <c r="AT145"/>
  <c r="AS145"/>
  <c r="AR145"/>
  <c r="AQ145"/>
  <c r="S145"/>
  <c r="U145" s="1"/>
  <c r="R145"/>
  <c r="T145" s="1"/>
  <c r="Q145"/>
  <c r="P145"/>
  <c r="E145"/>
  <c r="AZ144"/>
  <c r="AY144"/>
  <c r="AX144"/>
  <c r="AW144"/>
  <c r="AV144"/>
  <c r="AU144"/>
  <c r="AT144"/>
  <c r="AS144"/>
  <c r="AR144"/>
  <c r="AQ144"/>
  <c r="S144"/>
  <c r="U144" s="1"/>
  <c r="R144"/>
  <c r="T144" s="1"/>
  <c r="Q144"/>
  <c r="P144"/>
  <c r="E144"/>
  <c r="AZ143"/>
  <c r="AY143"/>
  <c r="AX143"/>
  <c r="AW143"/>
  <c r="AV143"/>
  <c r="AU143"/>
  <c r="AT143"/>
  <c r="AS143"/>
  <c r="AR143"/>
  <c r="AQ143"/>
  <c r="S143"/>
  <c r="U143" s="1"/>
  <c r="R143"/>
  <c r="T143" s="1"/>
  <c r="Q143"/>
  <c r="P143"/>
  <c r="E143"/>
  <c r="AZ142"/>
  <c r="AY142"/>
  <c r="AX142"/>
  <c r="AW142"/>
  <c r="AV142"/>
  <c r="AU142"/>
  <c r="AT142"/>
  <c r="AS142"/>
  <c r="AR142"/>
  <c r="AQ142"/>
  <c r="S142"/>
  <c r="U142" s="1"/>
  <c r="R142"/>
  <c r="T142" s="1"/>
  <c r="Q142"/>
  <c r="P142"/>
  <c r="E142"/>
  <c r="AZ141"/>
  <c r="AY141"/>
  <c r="AX141"/>
  <c r="AW141"/>
  <c r="AV141"/>
  <c r="AU141"/>
  <c r="AT141"/>
  <c r="AS141"/>
  <c r="AR141"/>
  <c r="AQ141"/>
  <c r="S141"/>
  <c r="U141" s="1"/>
  <c r="R141"/>
  <c r="T141" s="1"/>
  <c r="Q141"/>
  <c r="P141"/>
  <c r="E141"/>
  <c r="AZ140"/>
  <c r="AY140"/>
  <c r="AX140"/>
  <c r="AW140"/>
  <c r="AV140"/>
  <c r="AU140"/>
  <c r="AT140"/>
  <c r="AS140"/>
  <c r="AR140"/>
  <c r="AQ140"/>
  <c r="S140"/>
  <c r="U140" s="1"/>
  <c r="R140"/>
  <c r="T140" s="1"/>
  <c r="Q140"/>
  <c r="P140"/>
  <c r="E140"/>
  <c r="AZ139"/>
  <c r="AY139"/>
  <c r="AX139"/>
  <c r="AW139"/>
  <c r="AV139"/>
  <c r="AU139"/>
  <c r="AT139"/>
  <c r="AS139"/>
  <c r="AR139"/>
  <c r="AQ139"/>
  <c r="S139"/>
  <c r="U139" s="1"/>
  <c r="R139"/>
  <c r="T139" s="1"/>
  <c r="Q139"/>
  <c r="P139"/>
  <c r="E139"/>
  <c r="AZ138"/>
  <c r="AY138"/>
  <c r="AX138"/>
  <c r="AW138"/>
  <c r="AV138"/>
  <c r="AU138"/>
  <c r="AT138"/>
  <c r="AS138"/>
  <c r="AR138"/>
  <c r="AQ138"/>
  <c r="S138"/>
  <c r="U138" s="1"/>
  <c r="R138"/>
  <c r="T138" s="1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U136"/>
  <c r="BF157" s="1"/>
  <c r="S136"/>
  <c r="R136"/>
  <c r="T136" s="1"/>
  <c r="Q136"/>
  <c r="P136"/>
  <c r="E136"/>
  <c r="AZ135"/>
  <c r="AY135"/>
  <c r="AX135"/>
  <c r="AW135"/>
  <c r="AV135"/>
  <c r="AU135"/>
  <c r="AT135"/>
  <c r="AS135"/>
  <c r="AR135"/>
  <c r="AQ135"/>
  <c r="U135"/>
  <c r="BE146" s="1"/>
  <c r="S135"/>
  <c r="R135"/>
  <c r="T135" s="1"/>
  <c r="Q135"/>
  <c r="P135"/>
  <c r="E135"/>
  <c r="AZ134"/>
  <c r="AY134"/>
  <c r="AX134"/>
  <c r="AW134"/>
  <c r="AV134"/>
  <c r="AU134"/>
  <c r="AT134"/>
  <c r="AS134"/>
  <c r="AR134"/>
  <c r="AQ134"/>
  <c r="U134"/>
  <c r="AM134" s="1"/>
  <c r="S134"/>
  <c r="R134"/>
  <c r="T134" s="1"/>
  <c r="Q134"/>
  <c r="P134"/>
  <c r="E134"/>
  <c r="AZ133"/>
  <c r="AY133"/>
  <c r="AX133"/>
  <c r="AW133"/>
  <c r="AV133"/>
  <c r="AU133"/>
  <c r="AT133"/>
  <c r="AS133"/>
  <c r="AR133"/>
  <c r="AQ133"/>
  <c r="U133"/>
  <c r="AM133" s="1"/>
  <c r="S133"/>
  <c r="R133"/>
  <c r="T133" s="1"/>
  <c r="Q133"/>
  <c r="P133"/>
  <c r="E133"/>
  <c r="AZ132"/>
  <c r="AY132"/>
  <c r="AX132"/>
  <c r="AW132"/>
  <c r="AV132"/>
  <c r="AU132"/>
  <c r="AT132"/>
  <c r="AS132"/>
  <c r="AR132"/>
  <c r="AQ132"/>
  <c r="U132"/>
  <c r="AM132" s="1"/>
  <c r="S132"/>
  <c r="R132"/>
  <c r="T132" s="1"/>
  <c r="Q132"/>
  <c r="P132"/>
  <c r="E132"/>
  <c r="AZ131"/>
  <c r="AY131"/>
  <c r="AX131"/>
  <c r="AW131"/>
  <c r="AV131"/>
  <c r="AU131"/>
  <c r="AT131"/>
  <c r="AS131"/>
  <c r="AR131"/>
  <c r="AQ131"/>
  <c r="U131"/>
  <c r="AM131" s="1"/>
  <c r="S131"/>
  <c r="R131"/>
  <c r="T131" s="1"/>
  <c r="Q131"/>
  <c r="P131"/>
  <c r="E131"/>
  <c r="AZ130"/>
  <c r="AY130"/>
  <c r="AX130"/>
  <c r="AW130"/>
  <c r="AV130"/>
  <c r="AU130"/>
  <c r="AT130"/>
  <c r="AS130"/>
  <c r="AR130"/>
  <c r="AQ130"/>
  <c r="U130"/>
  <c r="AM130" s="1"/>
  <c r="S130"/>
  <c r="R130"/>
  <c r="T130" s="1"/>
  <c r="Q130"/>
  <c r="P130"/>
  <c r="E130"/>
  <c r="AZ129"/>
  <c r="AY129"/>
  <c r="AX129"/>
  <c r="AW129"/>
  <c r="AV129"/>
  <c r="AU129"/>
  <c r="AT129"/>
  <c r="AS129"/>
  <c r="AR129"/>
  <c r="AQ129"/>
  <c r="U129"/>
  <c r="AM129" s="1"/>
  <c r="S129"/>
  <c r="R129"/>
  <c r="T129" s="1"/>
  <c r="Q129"/>
  <c r="P129"/>
  <c r="E129"/>
  <c r="AZ128"/>
  <c r="AY128"/>
  <c r="AX128"/>
  <c r="AW128"/>
  <c r="AV128"/>
  <c r="AU128"/>
  <c r="AT128"/>
  <c r="AS128"/>
  <c r="AR128"/>
  <c r="AQ128"/>
  <c r="U128"/>
  <c r="AM128" s="1"/>
  <c r="S128"/>
  <c r="R128"/>
  <c r="T128" s="1"/>
  <c r="Q128"/>
  <c r="P128"/>
  <c r="E128"/>
  <c r="AZ127"/>
  <c r="AY127"/>
  <c r="AX127"/>
  <c r="AW127"/>
  <c r="AV127"/>
  <c r="AU127"/>
  <c r="AT127"/>
  <c r="AS127"/>
  <c r="AR127"/>
  <c r="AQ127"/>
  <c r="U127"/>
  <c r="AM127" s="1"/>
  <c r="S127"/>
  <c r="R127"/>
  <c r="T127" s="1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T125"/>
  <c r="BC125" s="1"/>
  <c r="S125"/>
  <c r="U125" s="1"/>
  <c r="R125"/>
  <c r="Q125"/>
  <c r="P125"/>
  <c r="E125"/>
  <c r="AZ124"/>
  <c r="AY124"/>
  <c r="AX124"/>
  <c r="AW124"/>
  <c r="AV124"/>
  <c r="AU124"/>
  <c r="AT124"/>
  <c r="AS124"/>
  <c r="AR124"/>
  <c r="AQ124"/>
  <c r="T124"/>
  <c r="BC124" s="1"/>
  <c r="S124"/>
  <c r="U124" s="1"/>
  <c r="R124"/>
  <c r="Q124"/>
  <c r="P124"/>
  <c r="E124"/>
  <c r="BG123"/>
  <c r="BF123"/>
  <c r="BE123"/>
  <c r="AZ123"/>
  <c r="AY123"/>
  <c r="AX123"/>
  <c r="AW123"/>
  <c r="AV123"/>
  <c r="AU123"/>
  <c r="AT123"/>
  <c r="AS123"/>
  <c r="AR123"/>
  <c r="AQ123"/>
  <c r="T123"/>
  <c r="BC123" s="1"/>
  <c r="S123"/>
  <c r="U123" s="1"/>
  <c r="R123"/>
  <c r="Q123"/>
  <c r="P123"/>
  <c r="E123"/>
  <c r="AZ122"/>
  <c r="AY122"/>
  <c r="AX122"/>
  <c r="AW122"/>
  <c r="AV122"/>
  <c r="AU122"/>
  <c r="AT122"/>
  <c r="AS122"/>
  <c r="AR122"/>
  <c r="S122" s="1"/>
  <c r="S25" s="1"/>
  <c r="AQ122"/>
  <c r="Q122"/>
  <c r="P122"/>
  <c r="R24" s="1"/>
  <c r="E122"/>
  <c r="AZ121"/>
  <c r="AY121"/>
  <c r="AX121"/>
  <c r="AW121"/>
  <c r="AV121"/>
  <c r="AU121"/>
  <c r="AT121"/>
  <c r="AS121"/>
  <c r="AR121"/>
  <c r="AQ121"/>
  <c r="Q121"/>
  <c r="Q24" s="1"/>
  <c r="P121"/>
  <c r="E121"/>
  <c r="AZ120"/>
  <c r="AY120"/>
  <c r="AX120"/>
  <c r="AW120"/>
  <c r="AV120"/>
  <c r="AU120"/>
  <c r="AT120"/>
  <c r="AS120"/>
  <c r="AR120"/>
  <c r="AQ120"/>
  <c r="R120" s="1"/>
  <c r="Q120"/>
  <c r="P120"/>
  <c r="N24" s="1"/>
  <c r="E120"/>
  <c r="AZ119"/>
  <c r="AY119"/>
  <c r="AX119"/>
  <c r="AW119"/>
  <c r="AV119"/>
  <c r="AU119"/>
  <c r="AT119"/>
  <c r="AS119"/>
  <c r="AR119"/>
  <c r="AQ119"/>
  <c r="R119" s="1"/>
  <c r="S119"/>
  <c r="M25" s="1"/>
  <c r="BA24" s="1"/>
  <c r="Q119"/>
  <c r="P119"/>
  <c r="E119"/>
  <c r="AZ118"/>
  <c r="AY118"/>
  <c r="AX118"/>
  <c r="AW118"/>
  <c r="AV118"/>
  <c r="AU118"/>
  <c r="AT118"/>
  <c r="AS118"/>
  <c r="AR118"/>
  <c r="AQ118"/>
  <c r="R118" s="1"/>
  <c r="S118"/>
  <c r="U118" s="1"/>
  <c r="Q118"/>
  <c r="P118"/>
  <c r="J24" s="1"/>
  <c r="E118"/>
  <c r="AZ117"/>
  <c r="AY117"/>
  <c r="AX117"/>
  <c r="AW117"/>
  <c r="AV117"/>
  <c r="AU117"/>
  <c r="AT117"/>
  <c r="AS117"/>
  <c r="AR117"/>
  <c r="AQ117"/>
  <c r="Q117"/>
  <c r="I24" s="1"/>
  <c r="P117"/>
  <c r="H24" s="1"/>
  <c r="E117"/>
  <c r="AZ116"/>
  <c r="AY116"/>
  <c r="AX116"/>
  <c r="AW116"/>
  <c r="AV116"/>
  <c r="AU116"/>
  <c r="AT116"/>
  <c r="AS116"/>
  <c r="AR116"/>
  <c r="AQ116"/>
  <c r="R116" s="1"/>
  <c r="S116"/>
  <c r="U116" s="1"/>
  <c r="Q116"/>
  <c r="P116"/>
  <c r="F24" s="1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T114" s="1"/>
  <c r="Z23" s="1"/>
  <c r="Q114"/>
  <c r="P114"/>
  <c r="E114"/>
  <c r="AZ113"/>
  <c r="AY113"/>
  <c r="AX113"/>
  <c r="AW113"/>
  <c r="AV113"/>
  <c r="AU113"/>
  <c r="AT113"/>
  <c r="AS113"/>
  <c r="AR113"/>
  <c r="AQ113"/>
  <c r="S113"/>
  <c r="U113" s="1"/>
  <c r="R113"/>
  <c r="Q113"/>
  <c r="Y21" s="1"/>
  <c r="P113"/>
  <c r="E113"/>
  <c r="BE112"/>
  <c r="AZ112"/>
  <c r="AY112"/>
  <c r="AX112"/>
  <c r="AW112"/>
  <c r="AV112"/>
  <c r="AU112"/>
  <c r="AT112"/>
  <c r="AS112"/>
  <c r="AR112"/>
  <c r="AQ112"/>
  <c r="S112"/>
  <c r="U112" s="1"/>
  <c r="R112"/>
  <c r="Q112"/>
  <c r="P112"/>
  <c r="E112"/>
  <c r="AZ111"/>
  <c r="AY111"/>
  <c r="AX111"/>
  <c r="AW111"/>
  <c r="AV111"/>
  <c r="AU111"/>
  <c r="AT111"/>
  <c r="AS111"/>
  <c r="AR111"/>
  <c r="AQ111"/>
  <c r="R111" s="1"/>
  <c r="T22" s="1"/>
  <c r="Q111"/>
  <c r="P111"/>
  <c r="T21" s="1"/>
  <c r="E111"/>
  <c r="AZ110"/>
  <c r="AY110"/>
  <c r="AX110"/>
  <c r="AW110"/>
  <c r="AV110"/>
  <c r="AU110"/>
  <c r="AT110"/>
  <c r="AS110"/>
  <c r="AR110"/>
  <c r="AQ110"/>
  <c r="Q110"/>
  <c r="P110"/>
  <c r="E110"/>
  <c r="AZ109"/>
  <c r="AY109"/>
  <c r="AX109"/>
  <c r="AW109"/>
  <c r="AV109"/>
  <c r="AU109"/>
  <c r="AT109"/>
  <c r="AS109"/>
  <c r="AR109"/>
  <c r="AQ109"/>
  <c r="S109"/>
  <c r="R109"/>
  <c r="T109" s="1"/>
  <c r="Q109"/>
  <c r="P109"/>
  <c r="E109"/>
  <c r="AZ108"/>
  <c r="AY108"/>
  <c r="AX108"/>
  <c r="AW108"/>
  <c r="AV108"/>
  <c r="AU108"/>
  <c r="AT108"/>
  <c r="AS108"/>
  <c r="AR108"/>
  <c r="AQ108"/>
  <c r="S108"/>
  <c r="U108" s="1"/>
  <c r="BE77" s="1"/>
  <c r="R108"/>
  <c r="Q108"/>
  <c r="P108"/>
  <c r="E108"/>
  <c r="AZ107"/>
  <c r="AY107"/>
  <c r="AX107"/>
  <c r="AW107"/>
  <c r="AV107"/>
  <c r="AU107"/>
  <c r="AT107"/>
  <c r="AS107"/>
  <c r="AR107"/>
  <c r="AQ107"/>
  <c r="S107"/>
  <c r="R107"/>
  <c r="T107" s="1"/>
  <c r="Q107"/>
  <c r="P107"/>
  <c r="J21" s="1"/>
  <c r="E107"/>
  <c r="AZ106"/>
  <c r="AY106"/>
  <c r="AX106"/>
  <c r="AW106"/>
  <c r="AV106"/>
  <c r="AU106"/>
  <c r="AT106"/>
  <c r="AS106"/>
  <c r="AR106"/>
  <c r="AQ106"/>
  <c r="S106"/>
  <c r="Q106"/>
  <c r="P106"/>
  <c r="E106"/>
  <c r="AZ105"/>
  <c r="AY105"/>
  <c r="AX105"/>
  <c r="AW105"/>
  <c r="AV105"/>
  <c r="AU105"/>
  <c r="AT105"/>
  <c r="AS105"/>
  <c r="AR105"/>
  <c r="AQ105"/>
  <c r="Q105"/>
  <c r="G21" s="1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AZ103"/>
  <c r="AY103"/>
  <c r="AX103"/>
  <c r="AW103"/>
  <c r="AV103"/>
  <c r="AU103"/>
  <c r="AT103"/>
  <c r="AS103"/>
  <c r="AR103"/>
  <c r="AQ103"/>
  <c r="S103"/>
  <c r="R103"/>
  <c r="T103" s="1"/>
  <c r="Z20" s="1"/>
  <c r="Q103"/>
  <c r="P103"/>
  <c r="Z18" s="1"/>
  <c r="E103"/>
  <c r="AZ102"/>
  <c r="AY102"/>
  <c r="AX102"/>
  <c r="AW102"/>
  <c r="AV102"/>
  <c r="AU102"/>
  <c r="AT102"/>
  <c r="AS102"/>
  <c r="AR102"/>
  <c r="AQ102"/>
  <c r="S102"/>
  <c r="U102" s="1"/>
  <c r="Y20" s="1"/>
  <c r="R102"/>
  <c r="Q102"/>
  <c r="P102"/>
  <c r="E102"/>
  <c r="BG101"/>
  <c r="BF101"/>
  <c r="BE101"/>
  <c r="AZ101"/>
  <c r="AY101"/>
  <c r="AX101"/>
  <c r="AW101"/>
  <c r="AV101"/>
  <c r="AU101"/>
  <c r="AT101"/>
  <c r="AS101"/>
  <c r="AR101"/>
  <c r="AQ101"/>
  <c r="S101"/>
  <c r="U101" s="1"/>
  <c r="R101"/>
  <c r="Q101"/>
  <c r="P101"/>
  <c r="E101"/>
  <c r="AZ100"/>
  <c r="AY100"/>
  <c r="AX100"/>
  <c r="AW100"/>
  <c r="AV100"/>
  <c r="AU100"/>
  <c r="AT100"/>
  <c r="AS100"/>
  <c r="AR100"/>
  <c r="AQ100"/>
  <c r="R100" s="1"/>
  <c r="Q100"/>
  <c r="P100"/>
  <c r="T18" s="1"/>
  <c r="E100"/>
  <c r="AZ99"/>
  <c r="AY99"/>
  <c r="AX99"/>
  <c r="AW99"/>
  <c r="AV99"/>
  <c r="AU99"/>
  <c r="AT99"/>
  <c r="AS99"/>
  <c r="AR99"/>
  <c r="AQ99"/>
  <c r="S99"/>
  <c r="U99" s="1"/>
  <c r="R99"/>
  <c r="Q99"/>
  <c r="P99"/>
  <c r="E99"/>
  <c r="AZ98"/>
  <c r="AY98"/>
  <c r="AX98"/>
  <c r="AW98"/>
  <c r="AV98"/>
  <c r="AU98"/>
  <c r="AT98"/>
  <c r="AS98"/>
  <c r="AR98"/>
  <c r="AQ98"/>
  <c r="Q98"/>
  <c r="O18" s="1"/>
  <c r="P98"/>
  <c r="N18" s="1"/>
  <c r="E98"/>
  <c r="AZ97"/>
  <c r="AY97"/>
  <c r="AX97"/>
  <c r="AW97"/>
  <c r="AV97"/>
  <c r="AU97"/>
  <c r="AT97"/>
  <c r="AS97"/>
  <c r="AR97"/>
  <c r="AQ97"/>
  <c r="Q97"/>
  <c r="P97"/>
  <c r="E97"/>
  <c r="AZ96"/>
  <c r="AY96"/>
  <c r="AX96"/>
  <c r="AW96"/>
  <c r="AV96"/>
  <c r="AU96"/>
  <c r="AT96"/>
  <c r="AS96"/>
  <c r="AR96"/>
  <c r="AQ96"/>
  <c r="S96"/>
  <c r="R96"/>
  <c r="T96" s="1"/>
  <c r="J20" s="1"/>
  <c r="Q96"/>
  <c r="P96"/>
  <c r="J18" s="1"/>
  <c r="E96"/>
  <c r="AZ95"/>
  <c r="AY95"/>
  <c r="AX95"/>
  <c r="AW95"/>
  <c r="AV95"/>
  <c r="AU95"/>
  <c r="AT95"/>
  <c r="AS95"/>
  <c r="AR95"/>
  <c r="AQ95"/>
  <c r="S95"/>
  <c r="U95" s="1"/>
  <c r="BG54" s="1"/>
  <c r="R95"/>
  <c r="Q95"/>
  <c r="P95"/>
  <c r="E95"/>
  <c r="AZ94"/>
  <c r="AY94"/>
  <c r="AX94"/>
  <c r="AW94"/>
  <c r="AV94"/>
  <c r="AU94"/>
  <c r="AT94"/>
  <c r="AS94"/>
  <c r="AR94"/>
  <c r="AQ94"/>
  <c r="Q94"/>
  <c r="G18" s="1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BH92"/>
  <c r="AZ92"/>
  <c r="AY92"/>
  <c r="AX92"/>
  <c r="AW92"/>
  <c r="AV92"/>
  <c r="AU92"/>
  <c r="AT92"/>
  <c r="AS92"/>
  <c r="AR92"/>
  <c r="AQ92"/>
  <c r="S92"/>
  <c r="U92" s="1"/>
  <c r="AA17" s="1"/>
  <c r="R92"/>
  <c r="Q92"/>
  <c r="AA15" s="1"/>
  <c r="P92"/>
  <c r="E92"/>
  <c r="BH91"/>
  <c r="AZ91"/>
  <c r="AY91"/>
  <c r="AX91"/>
  <c r="AW91"/>
  <c r="AV91"/>
  <c r="AU91"/>
  <c r="AT91"/>
  <c r="AS91"/>
  <c r="AR91"/>
  <c r="AQ91"/>
  <c r="S91"/>
  <c r="R91"/>
  <c r="T91" s="1"/>
  <c r="X17" s="1"/>
  <c r="Q91"/>
  <c r="P91"/>
  <c r="E91"/>
  <c r="BH90"/>
  <c r="BG90"/>
  <c r="BF90"/>
  <c r="BE90"/>
  <c r="AZ90"/>
  <c r="AY90"/>
  <c r="AX90"/>
  <c r="AW90"/>
  <c r="AV90"/>
  <c r="AU90"/>
  <c r="AT90"/>
  <c r="AS90"/>
  <c r="AR90"/>
  <c r="AQ90"/>
  <c r="S90"/>
  <c r="R90"/>
  <c r="T90" s="1"/>
  <c r="Q90"/>
  <c r="P90"/>
  <c r="E90"/>
  <c r="AZ89"/>
  <c r="AY89"/>
  <c r="AX89"/>
  <c r="AW89"/>
  <c r="AV89"/>
  <c r="AU89"/>
  <c r="AT89"/>
  <c r="AS89"/>
  <c r="AR89"/>
  <c r="AQ89"/>
  <c r="R89"/>
  <c r="Q89"/>
  <c r="U15" s="1"/>
  <c r="P89"/>
  <c r="E89"/>
  <c r="AZ88"/>
  <c r="AY88"/>
  <c r="AX88"/>
  <c r="AW88"/>
  <c r="AV88"/>
  <c r="AU88"/>
  <c r="AT88"/>
  <c r="AS88"/>
  <c r="AR88"/>
  <c r="AQ88"/>
  <c r="R88"/>
  <c r="Q88"/>
  <c r="S15" s="1"/>
  <c r="P88"/>
  <c r="E88"/>
  <c r="AZ87"/>
  <c r="AY87"/>
  <c r="AX87"/>
  <c r="AW87"/>
  <c r="AV87"/>
  <c r="AU87"/>
  <c r="AT87"/>
  <c r="AS87"/>
  <c r="AR87"/>
  <c r="AQ87"/>
  <c r="R87"/>
  <c r="Q87"/>
  <c r="Q15" s="1"/>
  <c r="P87"/>
  <c r="P15" s="1"/>
  <c r="E87"/>
  <c r="AZ86"/>
  <c r="AY86"/>
  <c r="AX86"/>
  <c r="AW86"/>
  <c r="AV86"/>
  <c r="AU86"/>
  <c r="AT86"/>
  <c r="AS86"/>
  <c r="AR86"/>
  <c r="AQ86"/>
  <c r="R86" s="1"/>
  <c r="L16" s="1"/>
  <c r="Q86"/>
  <c r="M15" s="1"/>
  <c r="P86"/>
  <c r="E86"/>
  <c r="AZ85"/>
  <c r="AY85"/>
  <c r="AX85"/>
  <c r="AW85"/>
  <c r="AV85"/>
  <c r="AU85"/>
  <c r="AT85"/>
  <c r="AS85"/>
  <c r="AR85"/>
  <c r="S85" s="1"/>
  <c r="U85" s="1"/>
  <c r="AQ85"/>
  <c r="R85"/>
  <c r="Q85"/>
  <c r="K15" s="1"/>
  <c r="P85"/>
  <c r="E85"/>
  <c r="AZ84"/>
  <c r="AY84"/>
  <c r="AX84"/>
  <c r="AW84"/>
  <c r="AV84"/>
  <c r="AU84"/>
  <c r="AT84"/>
  <c r="AS84"/>
  <c r="AR84"/>
  <c r="S84" s="1"/>
  <c r="AQ84"/>
  <c r="R84"/>
  <c r="T84" s="1"/>
  <c r="Q84"/>
  <c r="P84"/>
  <c r="H15" s="1"/>
  <c r="E84"/>
  <c r="AZ83"/>
  <c r="AY83"/>
  <c r="AX83"/>
  <c r="AW83"/>
  <c r="AV83"/>
  <c r="AU83"/>
  <c r="AT83"/>
  <c r="AS83"/>
  <c r="AR83"/>
  <c r="S83" s="1"/>
  <c r="AQ83"/>
  <c r="U83"/>
  <c r="BE42" s="1"/>
  <c r="R83"/>
  <c r="Q83"/>
  <c r="G15" s="1"/>
  <c r="P83"/>
  <c r="E83"/>
  <c r="D83"/>
  <c r="D84" s="1"/>
  <c r="D85" s="1"/>
  <c r="D86" s="1"/>
  <c r="D87" s="1"/>
  <c r="D88" s="1"/>
  <c r="D89" s="1"/>
  <c r="D90" s="1"/>
  <c r="D91" s="1"/>
  <c r="D92" s="1"/>
  <c r="U82"/>
  <c r="T82"/>
  <c r="BG81"/>
  <c r="BE81"/>
  <c r="AZ81"/>
  <c r="AY81"/>
  <c r="AX81"/>
  <c r="AW81"/>
  <c r="AV81"/>
  <c r="AU81"/>
  <c r="AT81"/>
  <c r="AS81"/>
  <c r="AR81"/>
  <c r="AQ81"/>
  <c r="S81"/>
  <c r="U81" s="1"/>
  <c r="AM81" s="1"/>
  <c r="R81"/>
  <c r="Q81"/>
  <c r="P81"/>
  <c r="E81"/>
  <c r="BG80"/>
  <c r="BE80"/>
  <c r="AZ80"/>
  <c r="AY80"/>
  <c r="AX80"/>
  <c r="AW80"/>
  <c r="AV80"/>
  <c r="AU80"/>
  <c r="AT80"/>
  <c r="AS80"/>
  <c r="AR80"/>
  <c r="AQ80"/>
  <c r="S80"/>
  <c r="R80"/>
  <c r="T80" s="1"/>
  <c r="Q80"/>
  <c r="P80"/>
  <c r="X12" s="1"/>
  <c r="E80"/>
  <c r="BG79"/>
  <c r="BF79"/>
  <c r="BE79"/>
  <c r="AZ79"/>
  <c r="AY79"/>
  <c r="AX79"/>
  <c r="AW79"/>
  <c r="AV79"/>
  <c r="AU79"/>
  <c r="AT79"/>
  <c r="AS79"/>
  <c r="AR79"/>
  <c r="AQ79"/>
  <c r="S79"/>
  <c r="U79" s="1"/>
  <c r="AM79" s="1"/>
  <c r="R79"/>
  <c r="Q79"/>
  <c r="W12" s="1"/>
  <c r="P79"/>
  <c r="E79"/>
  <c r="AZ78"/>
  <c r="AY78"/>
  <c r="AX78"/>
  <c r="AW78"/>
  <c r="AV78"/>
  <c r="AU78"/>
  <c r="AT78"/>
  <c r="AS78"/>
  <c r="AR78"/>
  <c r="AQ78"/>
  <c r="R78" s="1"/>
  <c r="Q78"/>
  <c r="U12" s="1"/>
  <c r="P78"/>
  <c r="E78"/>
  <c r="BF77"/>
  <c r="AZ77"/>
  <c r="AY77"/>
  <c r="AX77"/>
  <c r="AW77"/>
  <c r="AV77"/>
  <c r="AU77"/>
  <c r="AT77"/>
  <c r="AS77"/>
  <c r="AR77"/>
  <c r="S77" s="1"/>
  <c r="AQ77"/>
  <c r="Q77"/>
  <c r="P77"/>
  <c r="R12" s="1"/>
  <c r="E77"/>
  <c r="AZ76"/>
  <c r="AY76"/>
  <c r="AX76"/>
  <c r="AW76"/>
  <c r="AV76"/>
  <c r="AU76"/>
  <c r="AT76"/>
  <c r="AS76"/>
  <c r="AR76"/>
  <c r="AQ76"/>
  <c r="Q76"/>
  <c r="Q12" s="1"/>
  <c r="P76"/>
  <c r="P12" s="1"/>
  <c r="E76"/>
  <c r="AZ75"/>
  <c r="AY75"/>
  <c r="AX75"/>
  <c r="AW75"/>
  <c r="AV75"/>
  <c r="AU75"/>
  <c r="AT75"/>
  <c r="AS75"/>
  <c r="AR75"/>
  <c r="S75" s="1"/>
  <c r="AQ75"/>
  <c r="R75"/>
  <c r="T75" s="1"/>
  <c r="Q75"/>
  <c r="P75"/>
  <c r="N12" s="1"/>
  <c r="E75"/>
  <c r="AZ74"/>
  <c r="AY74"/>
  <c r="AX74"/>
  <c r="AW74"/>
  <c r="AV74"/>
  <c r="AU74"/>
  <c r="AT74"/>
  <c r="AS74"/>
  <c r="AR74"/>
  <c r="S74" s="1"/>
  <c r="AQ74"/>
  <c r="R74" s="1"/>
  <c r="J13" s="1"/>
  <c r="Q74"/>
  <c r="P74"/>
  <c r="J12" s="1"/>
  <c r="E74"/>
  <c r="AZ73"/>
  <c r="AY73"/>
  <c r="AX73"/>
  <c r="AW73"/>
  <c r="AV73"/>
  <c r="AU73"/>
  <c r="AT73"/>
  <c r="AS73"/>
  <c r="AR73"/>
  <c r="S73" s="1"/>
  <c r="AQ73"/>
  <c r="R73" s="1"/>
  <c r="Q73"/>
  <c r="P73"/>
  <c r="H12" s="1"/>
  <c r="E73"/>
  <c r="AZ72"/>
  <c r="AY72"/>
  <c r="AX72"/>
  <c r="AW72"/>
  <c r="AV72"/>
  <c r="AU72"/>
  <c r="AT72"/>
  <c r="AS72"/>
  <c r="AR72"/>
  <c r="S72" s="1"/>
  <c r="U72" s="1"/>
  <c r="AQ72"/>
  <c r="R72"/>
  <c r="Q72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T70"/>
  <c r="BC70" s="1"/>
  <c r="S70"/>
  <c r="U70" s="1"/>
  <c r="R70"/>
  <c r="Q70"/>
  <c r="P70"/>
  <c r="Z9" s="1"/>
  <c r="E70"/>
  <c r="BH69"/>
  <c r="BG69"/>
  <c r="BF69"/>
  <c r="BE69"/>
  <c r="AZ69"/>
  <c r="AY69"/>
  <c r="AX69"/>
  <c r="AW69"/>
  <c r="AV69"/>
  <c r="AU69"/>
  <c r="AT69"/>
  <c r="AS69"/>
  <c r="AR69"/>
  <c r="AQ69"/>
  <c r="U69"/>
  <c r="AM69" s="1"/>
  <c r="S69"/>
  <c r="T69" s="1"/>
  <c r="R69"/>
  <c r="Q69"/>
  <c r="P69"/>
  <c r="E69"/>
  <c r="BH68"/>
  <c r="BG68"/>
  <c r="BF68"/>
  <c r="BE68"/>
  <c r="AZ68"/>
  <c r="AY68"/>
  <c r="AX68"/>
  <c r="AW68"/>
  <c r="AV68"/>
  <c r="AU68"/>
  <c r="AT68"/>
  <c r="AS68"/>
  <c r="AR68"/>
  <c r="AQ68"/>
  <c r="S68"/>
  <c r="R68"/>
  <c r="T68" s="1"/>
  <c r="Q68"/>
  <c r="P68"/>
  <c r="V9" s="1"/>
  <c r="E68"/>
  <c r="BG67"/>
  <c r="BF67"/>
  <c r="BE67"/>
  <c r="AZ67"/>
  <c r="AY67"/>
  <c r="AX67"/>
  <c r="AW67"/>
  <c r="AV67"/>
  <c r="AU67"/>
  <c r="AT67"/>
  <c r="AS67"/>
  <c r="AR67"/>
  <c r="S67" s="1"/>
  <c r="U10" s="1"/>
  <c r="BD9" s="1"/>
  <c r="AQ67"/>
  <c r="R67" s="1"/>
  <c r="Q67"/>
  <c r="P67"/>
  <c r="E67"/>
  <c r="AZ66"/>
  <c r="AY66"/>
  <c r="AX66"/>
  <c r="AW66"/>
  <c r="AV66"/>
  <c r="AU66"/>
  <c r="AT66"/>
  <c r="AS66"/>
  <c r="AR66"/>
  <c r="S66" s="1"/>
  <c r="AQ66"/>
  <c r="R66" s="1"/>
  <c r="Q66"/>
  <c r="P66"/>
  <c r="R9" s="1"/>
  <c r="E66"/>
  <c r="AZ65"/>
  <c r="AY65"/>
  <c r="AX65"/>
  <c r="AW65"/>
  <c r="AV65"/>
  <c r="AU65"/>
  <c r="AT65"/>
  <c r="AS65"/>
  <c r="AR65"/>
  <c r="AQ65"/>
  <c r="R65" s="1"/>
  <c r="Q65"/>
  <c r="P65"/>
  <c r="E65"/>
  <c r="AZ64"/>
  <c r="AY64"/>
  <c r="AX64"/>
  <c r="AW64"/>
  <c r="AV64"/>
  <c r="AU64"/>
  <c r="AT64"/>
  <c r="AS64"/>
  <c r="AR64"/>
  <c r="AQ64"/>
  <c r="R64" s="1"/>
  <c r="N10" s="1"/>
  <c r="Q64"/>
  <c r="P64"/>
  <c r="N9" s="1"/>
  <c r="E64"/>
  <c r="AZ63"/>
  <c r="AY63"/>
  <c r="AX63"/>
  <c r="AW63"/>
  <c r="AV63"/>
  <c r="AU63"/>
  <c r="AT63"/>
  <c r="AS63"/>
  <c r="AR63"/>
  <c r="S63" s="1"/>
  <c r="M10" s="1"/>
  <c r="AQ63"/>
  <c r="R63" s="1"/>
  <c r="Q63"/>
  <c r="P63"/>
  <c r="E63"/>
  <c r="AZ62"/>
  <c r="AY62"/>
  <c r="AX62"/>
  <c r="AW62"/>
  <c r="AV62"/>
  <c r="AU62"/>
  <c r="AT62"/>
  <c r="AS62"/>
  <c r="AR62"/>
  <c r="AQ62"/>
  <c r="Q62"/>
  <c r="P62"/>
  <c r="H9" s="1"/>
  <c r="E62"/>
  <c r="AZ61"/>
  <c r="AY61"/>
  <c r="AX61"/>
  <c r="AW61"/>
  <c r="AV61"/>
  <c r="AU61"/>
  <c r="AT61"/>
  <c r="AS61"/>
  <c r="AR61"/>
  <c r="AQ61"/>
  <c r="Q61"/>
  <c r="G9" s="1"/>
  <c r="P6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T59"/>
  <c r="BB59" s="1"/>
  <c r="S59"/>
  <c r="R59"/>
  <c r="Z7" s="1"/>
  <c r="Q59"/>
  <c r="P59"/>
  <c r="E59"/>
  <c r="BH58"/>
  <c r="BG58"/>
  <c r="BF58"/>
  <c r="BE58"/>
  <c r="AZ58"/>
  <c r="AY58"/>
  <c r="AX58"/>
  <c r="AW58"/>
  <c r="AV58"/>
  <c r="AU58"/>
  <c r="AT58"/>
  <c r="AS58"/>
  <c r="AR58"/>
  <c r="AQ58"/>
  <c r="T58"/>
  <c r="BB58" s="1"/>
  <c r="S58"/>
  <c r="R58"/>
  <c r="X7" s="1"/>
  <c r="Q58"/>
  <c r="P58"/>
  <c r="X6" s="1"/>
  <c r="E58"/>
  <c r="BH57"/>
  <c r="BG57"/>
  <c r="BF57"/>
  <c r="BE57"/>
  <c r="AZ57"/>
  <c r="AY57"/>
  <c r="AX57"/>
  <c r="AW57"/>
  <c r="AV57"/>
  <c r="AU57"/>
  <c r="AT57"/>
  <c r="AS57"/>
  <c r="AR57"/>
  <c r="AQ57"/>
  <c r="T57"/>
  <c r="BB57" s="1"/>
  <c r="S57"/>
  <c r="R57"/>
  <c r="V7" s="1"/>
  <c r="Q57"/>
  <c r="P57"/>
  <c r="E57"/>
  <c r="AZ56"/>
  <c r="AY56"/>
  <c r="AX56"/>
  <c r="AW56"/>
  <c r="AV56"/>
  <c r="AU56"/>
  <c r="AT56"/>
  <c r="AS56"/>
  <c r="AR56"/>
  <c r="AQ56"/>
  <c r="R56" s="1"/>
  <c r="S56"/>
  <c r="U7" s="1"/>
  <c r="BD6" s="1"/>
  <c r="Q56"/>
  <c r="P56"/>
  <c r="E56"/>
  <c r="AZ55"/>
  <c r="AY55"/>
  <c r="AX55"/>
  <c r="AW55"/>
  <c r="AV55"/>
  <c r="AU55"/>
  <c r="AT55"/>
  <c r="S55" s="1"/>
  <c r="S7" s="1"/>
  <c r="AS55"/>
  <c r="AR55"/>
  <c r="AQ55"/>
  <c r="R55" s="1"/>
  <c r="Q55"/>
  <c r="S6" s="1"/>
  <c r="P55"/>
  <c r="R6" s="1"/>
  <c r="E55"/>
  <c r="BF54"/>
  <c r="AZ54"/>
  <c r="AY54"/>
  <c r="AX54"/>
  <c r="AW54"/>
  <c r="AV54"/>
  <c r="AU54"/>
  <c r="AT54"/>
  <c r="AS54"/>
  <c r="AR54"/>
  <c r="AQ54"/>
  <c r="R54" s="1"/>
  <c r="Q54"/>
  <c r="Q6" s="1"/>
  <c r="P54"/>
  <c r="P6" s="1"/>
  <c r="E54"/>
  <c r="AZ53"/>
  <c r="AY53"/>
  <c r="AX53"/>
  <c r="AW53"/>
  <c r="AV53"/>
  <c r="AU53"/>
  <c r="AT53"/>
  <c r="AS53"/>
  <c r="AR53"/>
  <c r="AQ53"/>
  <c r="R53" s="1"/>
  <c r="Q53"/>
  <c r="O6" s="1"/>
  <c r="P53"/>
  <c r="E53"/>
  <c r="AZ52"/>
  <c r="AY52"/>
  <c r="AX52"/>
  <c r="AW52"/>
  <c r="AV52"/>
  <c r="AU52"/>
  <c r="AT52"/>
  <c r="AS52"/>
  <c r="AR52"/>
  <c r="AQ52"/>
  <c r="R52" s="1"/>
  <c r="L7" s="1"/>
  <c r="Q52"/>
  <c r="M6" s="1"/>
  <c r="P52"/>
  <c r="E52"/>
  <c r="AZ51"/>
  <c r="AY51"/>
  <c r="AX51"/>
  <c r="AW51"/>
  <c r="AV51"/>
  <c r="AU51"/>
  <c r="AT51"/>
  <c r="AS51"/>
  <c r="AR51"/>
  <c r="S51" s="1"/>
  <c r="K7" s="1"/>
  <c r="AQ51"/>
  <c r="Q51"/>
  <c r="P51"/>
  <c r="J6" s="1"/>
  <c r="E51"/>
  <c r="AZ50"/>
  <c r="AY50"/>
  <c r="AX50"/>
  <c r="AW50"/>
  <c r="AV50"/>
  <c r="AU50"/>
  <c r="AT50"/>
  <c r="AS50"/>
  <c r="AR50"/>
  <c r="AQ50"/>
  <c r="R50" s="1"/>
  <c r="S50"/>
  <c r="G7" s="1"/>
  <c r="Q50"/>
  <c r="P50"/>
  <c r="E50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AZ48"/>
  <c r="AY48"/>
  <c r="AX48"/>
  <c r="AW48"/>
  <c r="AV48"/>
  <c r="AU48"/>
  <c r="AT48"/>
  <c r="AS48"/>
  <c r="AR48"/>
  <c r="AQ48"/>
  <c r="S48"/>
  <c r="R48"/>
  <c r="T48" s="1"/>
  <c r="Q48"/>
  <c r="P48"/>
  <c r="E48"/>
  <c r="BH47"/>
  <c r="BG47"/>
  <c r="BF47"/>
  <c r="BE47"/>
  <c r="AZ47"/>
  <c r="AY47"/>
  <c r="AX47"/>
  <c r="AW47"/>
  <c r="AV47"/>
  <c r="AU47"/>
  <c r="AT47"/>
  <c r="AS47"/>
  <c r="AR47"/>
  <c r="AQ47"/>
  <c r="S47"/>
  <c r="U47" s="1"/>
  <c r="Y5" s="1"/>
  <c r="R47"/>
  <c r="Q47"/>
  <c r="Y3" s="1"/>
  <c r="AN30" s="1"/>
  <c r="P47"/>
  <c r="E47"/>
  <c r="BH46"/>
  <c r="BG46"/>
  <c r="BF46"/>
  <c r="BE46"/>
  <c r="AZ46"/>
  <c r="AY46"/>
  <c r="AX46"/>
  <c r="AW46"/>
  <c r="AV46"/>
  <c r="AU46"/>
  <c r="AT46"/>
  <c r="AS46"/>
  <c r="AR46"/>
  <c r="AQ46"/>
  <c r="S46"/>
  <c r="R46"/>
  <c r="T46" s="1"/>
  <c r="V5" s="1"/>
  <c r="Q46"/>
  <c r="P46"/>
  <c r="E46"/>
  <c r="BG45"/>
  <c r="BF45"/>
  <c r="BE45"/>
  <c r="AZ45"/>
  <c r="AY45"/>
  <c r="AX45"/>
  <c r="AW45"/>
  <c r="AV45"/>
  <c r="AU45"/>
  <c r="AT45"/>
  <c r="AS45"/>
  <c r="AR45"/>
  <c r="AQ45"/>
  <c r="S45"/>
  <c r="U45" s="1"/>
  <c r="U5" s="1"/>
  <c r="R45"/>
  <c r="Q45"/>
  <c r="U3" s="1"/>
  <c r="P45"/>
  <c r="E45"/>
  <c r="AZ44"/>
  <c r="AY44"/>
  <c r="AX44"/>
  <c r="AW44"/>
  <c r="AV44"/>
  <c r="AU44"/>
  <c r="AT44"/>
  <c r="AS44"/>
  <c r="AR44"/>
  <c r="AQ44"/>
  <c r="R44" s="1"/>
  <c r="Q44"/>
  <c r="P44"/>
  <c r="E44"/>
  <c r="AZ43"/>
  <c r="AY43"/>
  <c r="AX43"/>
  <c r="AW43"/>
  <c r="AV43"/>
  <c r="AU43"/>
  <c r="AT43"/>
  <c r="AS43"/>
  <c r="AR43"/>
  <c r="AQ43"/>
  <c r="S43"/>
  <c r="U43" s="1"/>
  <c r="Q5" s="1"/>
  <c r="R43"/>
  <c r="Q43"/>
  <c r="Q3" s="1"/>
  <c r="P43"/>
  <c r="E43"/>
  <c r="AZ42"/>
  <c r="AY42"/>
  <c r="AX42"/>
  <c r="AW42"/>
  <c r="AV42"/>
  <c r="AU42"/>
  <c r="AT42"/>
  <c r="AS42"/>
  <c r="AR42"/>
  <c r="AQ42"/>
  <c r="R42"/>
  <c r="Q42"/>
  <c r="O3" s="1"/>
  <c r="P42"/>
  <c r="N3" s="1"/>
  <c r="E42"/>
  <c r="AZ41"/>
  <c r="AY41"/>
  <c r="AX41"/>
  <c r="AW41"/>
  <c r="AV41"/>
  <c r="AU41"/>
  <c r="AT41"/>
  <c r="AS41"/>
  <c r="AR41"/>
  <c r="AQ41"/>
  <c r="R41"/>
  <c r="Q41"/>
  <c r="P41"/>
  <c r="L3" s="1"/>
  <c r="E41"/>
  <c r="AZ40"/>
  <c r="AY40"/>
  <c r="AX40"/>
  <c r="AW40"/>
  <c r="AV40"/>
  <c r="AU40"/>
  <c r="AT40"/>
  <c r="AS40"/>
  <c r="AR40"/>
  <c r="AQ40"/>
  <c r="S40"/>
  <c r="U40" s="1"/>
  <c r="K5" s="1"/>
  <c r="R40"/>
  <c r="Q40"/>
  <c r="K3" s="1"/>
  <c r="P40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D41" s="1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AM35" s="1"/>
  <c r="F35"/>
  <c r="AL35" s="1"/>
  <c r="Y34"/>
  <c r="X34"/>
  <c r="W34"/>
  <c r="V34"/>
  <c r="BF33" s="1"/>
  <c r="U34"/>
  <c r="T34"/>
  <c r="S34"/>
  <c r="R34"/>
  <c r="Q34"/>
  <c r="P34"/>
  <c r="O34"/>
  <c r="N34"/>
  <c r="BB33" s="1"/>
  <c r="M34"/>
  <c r="L34"/>
  <c r="K34"/>
  <c r="J34"/>
  <c r="I34"/>
  <c r="H34"/>
  <c r="G34"/>
  <c r="AM34" s="1"/>
  <c r="F34"/>
  <c r="AL34" s="1"/>
  <c r="BG33"/>
  <c r="BE33"/>
  <c r="BD33"/>
  <c r="BC33"/>
  <c r="BA33"/>
  <c r="AZ33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M33" s="1"/>
  <c r="F33"/>
  <c r="AL33" s="1"/>
  <c r="BG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AM32" s="1"/>
  <c r="F32"/>
  <c r="AL32" s="1"/>
  <c r="AA31"/>
  <c r="Z31"/>
  <c r="BG35" s="1"/>
  <c r="W31"/>
  <c r="V31"/>
  <c r="BF30" s="1"/>
  <c r="U31"/>
  <c r="BE30" s="1"/>
  <c r="T31"/>
  <c r="S31"/>
  <c r="R31"/>
  <c r="BD30" s="1"/>
  <c r="Q31"/>
  <c r="P31"/>
  <c r="O31"/>
  <c r="N31"/>
  <c r="BB30" s="1"/>
  <c r="M31"/>
  <c r="BA30" s="1"/>
  <c r="L31"/>
  <c r="K31"/>
  <c r="J31"/>
  <c r="AZ30" s="1"/>
  <c r="I31"/>
  <c r="AM31" s="1"/>
  <c r="H31"/>
  <c r="G31"/>
  <c r="F31"/>
  <c r="AX30" s="1"/>
  <c r="BG30"/>
  <c r="BC30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AM30" s="1"/>
  <c r="F30"/>
  <c r="AL30" s="1"/>
  <c r="BG29"/>
  <c r="BF29"/>
  <c r="BE29"/>
  <c r="BD29"/>
  <c r="BC29"/>
  <c r="BB29"/>
  <c r="BA29"/>
  <c r="AZ29"/>
  <c r="AY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AM29" s="1"/>
  <c r="F29"/>
  <c r="AL29" s="1"/>
  <c r="AA28"/>
  <c r="BF35" s="1"/>
  <c r="Z28"/>
  <c r="BG27" s="1"/>
  <c r="Y28"/>
  <c r="X28"/>
  <c r="BF32" s="1"/>
  <c r="U28"/>
  <c r="T28"/>
  <c r="BD27" s="1"/>
  <c r="S28"/>
  <c r="R28"/>
  <c r="Q28"/>
  <c r="P28"/>
  <c r="O28"/>
  <c r="N28"/>
  <c r="M28"/>
  <c r="L28"/>
  <c r="AZ27" s="1"/>
  <c r="K28"/>
  <c r="J28"/>
  <c r="I28"/>
  <c r="AM28" s="1"/>
  <c r="H28"/>
  <c r="AL28" s="1"/>
  <c r="G28"/>
  <c r="F28"/>
  <c r="BF27"/>
  <c r="BE27"/>
  <c r="BC27"/>
  <c r="BB27"/>
  <c r="BA27"/>
  <c r="AY27"/>
  <c r="AX27"/>
  <c r="BH27" s="1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AM27" s="1"/>
  <c r="F27"/>
  <c r="AL27" s="1"/>
  <c r="AA26"/>
  <c r="Z26"/>
  <c r="Y26"/>
  <c r="X26"/>
  <c r="W26"/>
  <c r="V26"/>
  <c r="K26"/>
  <c r="G26"/>
  <c r="AA25"/>
  <c r="Z25"/>
  <c r="BE35" s="1"/>
  <c r="Y25"/>
  <c r="X25"/>
  <c r="BE32" s="1"/>
  <c r="W25"/>
  <c r="V25"/>
  <c r="N25"/>
  <c r="L25"/>
  <c r="BD14" s="1"/>
  <c r="K25"/>
  <c r="J25"/>
  <c r="BD11" s="1"/>
  <c r="G25"/>
  <c r="F25"/>
  <c r="AA24"/>
  <c r="Z24"/>
  <c r="Y24"/>
  <c r="X24"/>
  <c r="W24"/>
  <c r="V24"/>
  <c r="S24"/>
  <c r="P24"/>
  <c r="O24"/>
  <c r="M24"/>
  <c r="L24"/>
  <c r="K24"/>
  <c r="G24"/>
  <c r="Y23"/>
  <c r="W23"/>
  <c r="N23"/>
  <c r="M23"/>
  <c r="J23"/>
  <c r="AA22"/>
  <c r="Y22"/>
  <c r="X22"/>
  <c r="BD32" s="1"/>
  <c r="W22"/>
  <c r="V22"/>
  <c r="O22"/>
  <c r="N22"/>
  <c r="BB21" s="1"/>
  <c r="M22"/>
  <c r="L22"/>
  <c r="K22"/>
  <c r="J22"/>
  <c r="BC11" s="1"/>
  <c r="BA21"/>
  <c r="AA21"/>
  <c r="Z21"/>
  <c r="X21"/>
  <c r="W21"/>
  <c r="V21"/>
  <c r="U21"/>
  <c r="Q21"/>
  <c r="P21"/>
  <c r="O21"/>
  <c r="N21"/>
  <c r="M21"/>
  <c r="L21"/>
  <c r="K21"/>
  <c r="I21"/>
  <c r="H21"/>
  <c r="W20"/>
  <c r="S20"/>
  <c r="I20"/>
  <c r="AA19"/>
  <c r="Y19"/>
  <c r="X19"/>
  <c r="W19"/>
  <c r="V19"/>
  <c r="R19"/>
  <c r="K19"/>
  <c r="H19"/>
  <c r="AA18"/>
  <c r="Y18"/>
  <c r="X18"/>
  <c r="W18"/>
  <c r="V18"/>
  <c r="U18"/>
  <c r="S18"/>
  <c r="R18"/>
  <c r="M18"/>
  <c r="L18"/>
  <c r="K18"/>
  <c r="I18"/>
  <c r="H18"/>
  <c r="F18"/>
  <c r="BD17"/>
  <c r="BC17"/>
  <c r="BB17"/>
  <c r="BA17"/>
  <c r="H17"/>
  <c r="AA16"/>
  <c r="Z16"/>
  <c r="Y16"/>
  <c r="W16"/>
  <c r="T16"/>
  <c r="R16"/>
  <c r="P16"/>
  <c r="K16"/>
  <c r="AZ15" s="1"/>
  <c r="J16"/>
  <c r="I16"/>
  <c r="G16"/>
  <c r="F16"/>
  <c r="Z15"/>
  <c r="Y15"/>
  <c r="X15"/>
  <c r="W15"/>
  <c r="V15"/>
  <c r="T15"/>
  <c r="R15"/>
  <c r="L15"/>
  <c r="J15"/>
  <c r="I15"/>
  <c r="F15"/>
  <c r="BC14"/>
  <c r="Z13"/>
  <c r="Y13"/>
  <c r="V13"/>
  <c r="N13"/>
  <c r="F13"/>
  <c r="AA12"/>
  <c r="Z12"/>
  <c r="Y12"/>
  <c r="V12"/>
  <c r="T12"/>
  <c r="S12"/>
  <c r="O12"/>
  <c r="K12"/>
  <c r="I12"/>
  <c r="G12"/>
  <c r="Y11"/>
  <c r="AA10"/>
  <c r="Z10"/>
  <c r="X10"/>
  <c r="W10"/>
  <c r="V10"/>
  <c r="T10"/>
  <c r="S10"/>
  <c r="R10"/>
  <c r="BC9" s="1"/>
  <c r="P10"/>
  <c r="L10"/>
  <c r="AA9"/>
  <c r="Y9"/>
  <c r="X9"/>
  <c r="W9"/>
  <c r="U9"/>
  <c r="T9"/>
  <c r="S9"/>
  <c r="Q9"/>
  <c r="P9"/>
  <c r="O9"/>
  <c r="M9"/>
  <c r="L9"/>
  <c r="I9"/>
  <c r="F9"/>
  <c r="Z8"/>
  <c r="V8"/>
  <c r="AA7"/>
  <c r="Y7"/>
  <c r="W7"/>
  <c r="T7"/>
  <c r="R7"/>
  <c r="P7"/>
  <c r="N7"/>
  <c r="F7"/>
  <c r="AA6"/>
  <c r="Z6"/>
  <c r="Y6"/>
  <c r="W6"/>
  <c r="V6"/>
  <c r="U6"/>
  <c r="T6"/>
  <c r="N6"/>
  <c r="L6"/>
  <c r="K6"/>
  <c r="G6"/>
  <c r="F6"/>
  <c r="Z5"/>
  <c r="AA4"/>
  <c r="Y4"/>
  <c r="X4"/>
  <c r="W4"/>
  <c r="U4"/>
  <c r="T4"/>
  <c r="Q4"/>
  <c r="P4"/>
  <c r="N4"/>
  <c r="J4"/>
  <c r="AA3"/>
  <c r="Z3"/>
  <c r="X3"/>
  <c r="W3"/>
  <c r="V3"/>
  <c r="T3"/>
  <c r="S3"/>
  <c r="R3"/>
  <c r="P3"/>
  <c r="M3"/>
  <c r="J3"/>
  <c r="Z2"/>
  <c r="X2"/>
  <c r="V2"/>
  <c r="T2"/>
  <c r="R2"/>
  <c r="P2"/>
  <c r="N2"/>
  <c r="L2"/>
  <c r="J2"/>
  <c r="H2"/>
  <c r="F2"/>
  <c r="R122" l="1"/>
  <c r="R25" s="1"/>
  <c r="BD23" s="1"/>
  <c r="S87"/>
  <c r="R105"/>
  <c r="F22" s="1"/>
  <c r="BC5" s="1"/>
  <c r="S105"/>
  <c r="G22" s="1"/>
  <c r="R62"/>
  <c r="H10" s="1"/>
  <c r="S62"/>
  <c r="I10" s="1"/>
  <c r="S97"/>
  <c r="M19" s="1"/>
  <c r="R97"/>
  <c r="L19" s="1"/>
  <c r="S89"/>
  <c r="U89" s="1"/>
  <c r="BE120" s="1"/>
  <c r="S88"/>
  <c r="U88" s="1"/>
  <c r="U74"/>
  <c r="BG63" s="1"/>
  <c r="R121"/>
  <c r="P25" s="1"/>
  <c r="S121"/>
  <c r="Q25" s="1"/>
  <c r="S42"/>
  <c r="O4" s="1"/>
  <c r="BC6"/>
  <c r="BA14"/>
  <c r="S86"/>
  <c r="M16" s="1"/>
  <c r="BA15" s="1"/>
  <c r="S65"/>
  <c r="Q10" s="1"/>
  <c r="R77"/>
  <c r="R13" s="1"/>
  <c r="BA23" s="1"/>
  <c r="S53"/>
  <c r="O7" s="1"/>
  <c r="BA6" s="1"/>
  <c r="S117"/>
  <c r="I25" s="1"/>
  <c r="R117"/>
  <c r="H25" s="1"/>
  <c r="S94"/>
  <c r="G19" s="1"/>
  <c r="AO3"/>
  <c r="R94"/>
  <c r="F19" s="1"/>
  <c r="S64"/>
  <c r="O10" s="1"/>
  <c r="BA9" s="1"/>
  <c r="R110"/>
  <c r="P22" s="1"/>
  <c r="S110"/>
  <c r="Q22" s="1"/>
  <c r="S78"/>
  <c r="U13" s="1"/>
  <c r="R39"/>
  <c r="H4" s="1"/>
  <c r="S39"/>
  <c r="I4" s="1"/>
  <c r="AL24"/>
  <c r="S120"/>
  <c r="O25" s="1"/>
  <c r="S41"/>
  <c r="M4" s="1"/>
  <c r="AX14" s="1"/>
  <c r="S54"/>
  <c r="Q7" s="1"/>
  <c r="AY20" s="1"/>
  <c r="S61"/>
  <c r="R61"/>
  <c r="F10" s="1"/>
  <c r="S111"/>
  <c r="U22" s="1"/>
  <c r="T73"/>
  <c r="BB73" s="1"/>
  <c r="H13"/>
  <c r="AL12"/>
  <c r="S98"/>
  <c r="O19" s="1"/>
  <c r="R98"/>
  <c r="S76"/>
  <c r="U76" s="1"/>
  <c r="R76"/>
  <c r="P13" s="1"/>
  <c r="AN18"/>
  <c r="S44"/>
  <c r="S4" s="1"/>
  <c r="R51"/>
  <c r="J7" s="1"/>
  <c r="AY6" s="1"/>
  <c r="AN9"/>
  <c r="AN15"/>
  <c r="AZ9"/>
  <c r="AM9"/>
  <c r="R106"/>
  <c r="H22" s="1"/>
  <c r="AO12"/>
  <c r="S52"/>
  <c r="M7" s="1"/>
  <c r="AZ6" s="1"/>
  <c r="AM18"/>
  <c r="S100"/>
  <c r="U19" s="1"/>
  <c r="AN24"/>
  <c r="AX5"/>
  <c r="BC68"/>
  <c r="V11"/>
  <c r="BC69"/>
  <c r="X11"/>
  <c r="AM70"/>
  <c r="AA11"/>
  <c r="BC80"/>
  <c r="X14"/>
  <c r="AM15"/>
  <c r="AL21"/>
  <c r="AO9"/>
  <c r="AO15"/>
  <c r="AO21"/>
  <c r="AO27"/>
  <c r="AO33"/>
  <c r="AN31"/>
  <c r="AM12"/>
  <c r="AM3"/>
  <c r="AN12"/>
  <c r="L4"/>
  <c r="BA5"/>
  <c r="AM6"/>
  <c r="AL9"/>
  <c r="G10"/>
  <c r="Y10"/>
  <c r="G13"/>
  <c r="K13"/>
  <c r="AZ12" s="1"/>
  <c r="AA14"/>
  <c r="X16"/>
  <c r="G17"/>
  <c r="V17"/>
  <c r="J19"/>
  <c r="BB11" s="1"/>
  <c r="T19"/>
  <c r="BC26" s="1"/>
  <c r="BC32"/>
  <c r="I22"/>
  <c r="T40"/>
  <c r="J5" s="1"/>
  <c r="BG42"/>
  <c r="T43"/>
  <c r="P5" s="1"/>
  <c r="T47"/>
  <c r="X5" s="1"/>
  <c r="U48"/>
  <c r="AA5" s="1"/>
  <c r="BE54"/>
  <c r="T55"/>
  <c r="R8" s="1"/>
  <c r="U57"/>
  <c r="W8" s="1"/>
  <c r="U58"/>
  <c r="Y8" s="1"/>
  <c r="U59"/>
  <c r="AA8" s="1"/>
  <c r="T63"/>
  <c r="L11" s="1"/>
  <c r="U66"/>
  <c r="S11" s="1"/>
  <c r="T67"/>
  <c r="T11" s="1"/>
  <c r="U68"/>
  <c r="BG77"/>
  <c r="T79"/>
  <c r="T81"/>
  <c r="U84"/>
  <c r="T95"/>
  <c r="H20" s="1"/>
  <c r="U96"/>
  <c r="T99"/>
  <c r="R20" s="1"/>
  <c r="U100"/>
  <c r="U20" s="1"/>
  <c r="T102"/>
  <c r="X20" s="1"/>
  <c r="U103"/>
  <c r="AA20" s="1"/>
  <c r="U107"/>
  <c r="T116"/>
  <c r="T118"/>
  <c r="AL3"/>
  <c r="AO18"/>
  <c r="AO24"/>
  <c r="AO30"/>
  <c r="AN3"/>
  <c r="K4"/>
  <c r="AL6"/>
  <c r="X8"/>
  <c r="AZ14"/>
  <c r="T13"/>
  <c r="X13"/>
  <c r="I19"/>
  <c r="S19"/>
  <c r="BC23" s="1"/>
  <c r="AM21"/>
  <c r="Z22"/>
  <c r="BD35" s="1"/>
  <c r="AM24"/>
  <c r="BF42"/>
  <c r="BH54"/>
  <c r="T72"/>
  <c r="F14" s="1"/>
  <c r="U73"/>
  <c r="BG52" s="1"/>
  <c r="U75"/>
  <c r="U90"/>
  <c r="W17" s="1"/>
  <c r="U91"/>
  <c r="Y17" s="1"/>
  <c r="AN21"/>
  <c r="AN27"/>
  <c r="AN33"/>
  <c r="AX11"/>
  <c r="R4"/>
  <c r="V4"/>
  <c r="Z4"/>
  <c r="BD5"/>
  <c r="Z11"/>
  <c r="I13"/>
  <c r="AZ8" s="1"/>
  <c r="O13"/>
  <c r="BA12" s="1"/>
  <c r="S13"/>
  <c r="W13"/>
  <c r="AN28" s="1"/>
  <c r="AP28" s="1"/>
  <c r="AA13"/>
  <c r="AN34" s="1"/>
  <c r="AP34" s="1"/>
  <c r="W14"/>
  <c r="H16"/>
  <c r="V16"/>
  <c r="BB35"/>
  <c r="AL18"/>
  <c r="Z19"/>
  <c r="BC35" s="1"/>
  <c r="AZ21"/>
  <c r="AZ24"/>
  <c r="T45"/>
  <c r="T5" s="1"/>
  <c r="U46"/>
  <c r="W5" s="1"/>
  <c r="T50"/>
  <c r="F8" s="1"/>
  <c r="T56"/>
  <c r="T8" s="1"/>
  <c r="T85"/>
  <c r="J17" s="1"/>
  <c r="U86"/>
  <c r="AO86" s="1"/>
  <c r="T92"/>
  <c r="T101"/>
  <c r="V20" s="1"/>
  <c r="T108"/>
  <c r="L23" s="1"/>
  <c r="U109"/>
  <c r="T112"/>
  <c r="V23" s="1"/>
  <c r="T113"/>
  <c r="X23" s="1"/>
  <c r="U114"/>
  <c r="AA23" s="1"/>
  <c r="T119"/>
  <c r="L26" s="1"/>
  <c r="BD20"/>
  <c r="AO28"/>
  <c r="AX35"/>
  <c r="AO34"/>
  <c r="D43"/>
  <c r="D42"/>
  <c r="BG61"/>
  <c r="AM40"/>
  <c r="BH61"/>
  <c r="AO40"/>
  <c r="BE61"/>
  <c r="BF61"/>
  <c r="BF94"/>
  <c r="BG94"/>
  <c r="BH94"/>
  <c r="AM43"/>
  <c r="AO43"/>
  <c r="BE94"/>
  <c r="BA46"/>
  <c r="BB46"/>
  <c r="BC46"/>
  <c r="BD46"/>
  <c r="BE138"/>
  <c r="BF138"/>
  <c r="BG138"/>
  <c r="BH138"/>
  <c r="AM47"/>
  <c r="AO47"/>
  <c r="BE41"/>
  <c r="AM72"/>
  <c r="BF41"/>
  <c r="AO72"/>
  <c r="BG41"/>
  <c r="G14"/>
  <c r="BH41"/>
  <c r="BD75"/>
  <c r="BA75"/>
  <c r="BB75"/>
  <c r="BC75"/>
  <c r="N14"/>
  <c r="T94"/>
  <c r="BB3"/>
  <c r="AO6"/>
  <c r="AX6"/>
  <c r="AY23"/>
  <c r="AY35"/>
  <c r="AZ23"/>
  <c r="AZ35"/>
  <c r="BA11"/>
  <c r="BA35"/>
  <c r="AL15"/>
  <c r="BH30"/>
  <c r="U50"/>
  <c r="U56"/>
  <c r="U63"/>
  <c r="BD63" s="1"/>
  <c r="U67"/>
  <c r="BD67" s="1"/>
  <c r="BA40"/>
  <c r="BB40"/>
  <c r="BC40"/>
  <c r="BD40"/>
  <c r="BA43"/>
  <c r="BB43"/>
  <c r="BC43"/>
  <c r="BD43"/>
  <c r="BA47"/>
  <c r="BB47"/>
  <c r="BC47"/>
  <c r="BD47"/>
  <c r="BF149"/>
  <c r="BG149"/>
  <c r="BH149"/>
  <c r="BE149"/>
  <c r="AM48"/>
  <c r="AO48"/>
  <c r="BA55"/>
  <c r="BH128"/>
  <c r="BE128"/>
  <c r="BF128"/>
  <c r="BG128"/>
  <c r="AO57"/>
  <c r="AM57"/>
  <c r="BE139"/>
  <c r="BF139"/>
  <c r="BG139"/>
  <c r="BH139"/>
  <c r="AO58"/>
  <c r="AM58"/>
  <c r="BF150"/>
  <c r="BG150"/>
  <c r="BH150"/>
  <c r="BE150"/>
  <c r="AO59"/>
  <c r="AM59"/>
  <c r="BC63"/>
  <c r="BA63"/>
  <c r="BB63"/>
  <c r="BF107"/>
  <c r="BG107"/>
  <c r="BE107"/>
  <c r="AM66"/>
  <c r="AO66"/>
  <c r="BC67"/>
  <c r="BA67"/>
  <c r="BB67"/>
  <c r="BD81"/>
  <c r="BB81"/>
  <c r="BA81"/>
  <c r="BC81"/>
  <c r="Z14"/>
  <c r="AM85"/>
  <c r="AO85"/>
  <c r="BG64"/>
  <c r="BH64"/>
  <c r="BE64"/>
  <c r="K17"/>
  <c r="BF64"/>
  <c r="AN6"/>
  <c r="AQ28"/>
  <c r="BC20"/>
  <c r="AO25"/>
  <c r="AX26"/>
  <c r="BB20"/>
  <c r="AX32"/>
  <c r="AO31"/>
  <c r="AQ31" s="1"/>
  <c r="BG116"/>
  <c r="BH116"/>
  <c r="BE116"/>
  <c r="BF116"/>
  <c r="AM45"/>
  <c r="AO45"/>
  <c r="BA48"/>
  <c r="BB48"/>
  <c r="BC48"/>
  <c r="BD48"/>
  <c r="BD72"/>
  <c r="BA72"/>
  <c r="BB72"/>
  <c r="BC72"/>
  <c r="BF52"/>
  <c r="I14"/>
  <c r="AM73"/>
  <c r="AO73"/>
  <c r="BE52"/>
  <c r="BE86"/>
  <c r="BF86"/>
  <c r="BG86"/>
  <c r="O14"/>
  <c r="AM75"/>
  <c r="AO75"/>
  <c r="BH86"/>
  <c r="BD3"/>
  <c r="AX20"/>
  <c r="AY26"/>
  <c r="AY32"/>
  <c r="AZ26"/>
  <c r="AZ32"/>
  <c r="BA32"/>
  <c r="BB32"/>
  <c r="AQ27"/>
  <c r="AQ30"/>
  <c r="AQ33"/>
  <c r="U55"/>
  <c r="T66"/>
  <c r="BH107" s="1"/>
  <c r="T74"/>
  <c r="BA45"/>
  <c r="BB45"/>
  <c r="BC45"/>
  <c r="BD45"/>
  <c r="BH127"/>
  <c r="BE127"/>
  <c r="BF127"/>
  <c r="BG127"/>
  <c r="AM46"/>
  <c r="AO46"/>
  <c r="BB50"/>
  <c r="BC50"/>
  <c r="BD50"/>
  <c r="BA50"/>
  <c r="BB56"/>
  <c r="BC56"/>
  <c r="BD56"/>
  <c r="BA56"/>
  <c r="AP27"/>
  <c r="AP30"/>
  <c r="AP33"/>
  <c r="AQ34"/>
  <c r="T65"/>
  <c r="BA91"/>
  <c r="BB91"/>
  <c r="BC91"/>
  <c r="BF153"/>
  <c r="BG153"/>
  <c r="AM92"/>
  <c r="BH153"/>
  <c r="AO92"/>
  <c r="BE153"/>
  <c r="AM95"/>
  <c r="AO95"/>
  <c r="BF110"/>
  <c r="AM99"/>
  <c r="BG110"/>
  <c r="AO99"/>
  <c r="BH110"/>
  <c r="BE110"/>
  <c r="BE143"/>
  <c r="BF113"/>
  <c r="AM102"/>
  <c r="BF143"/>
  <c r="BG113"/>
  <c r="AO102"/>
  <c r="BG143"/>
  <c r="BH113"/>
  <c r="BH143"/>
  <c r="BB109"/>
  <c r="BC109"/>
  <c r="BD109"/>
  <c r="BA109"/>
  <c r="BB114"/>
  <c r="BC114"/>
  <c r="BD114"/>
  <c r="BA114"/>
  <c r="BE145"/>
  <c r="BF145"/>
  <c r="BG145"/>
  <c r="AM124"/>
  <c r="BH145"/>
  <c r="AO124"/>
  <c r="BF156"/>
  <c r="BG156"/>
  <c r="BH156"/>
  <c r="AM125"/>
  <c r="BE156"/>
  <c r="AO125"/>
  <c r="BA139"/>
  <c r="BB139"/>
  <c r="BC139"/>
  <c r="BD139"/>
  <c r="AM140"/>
  <c r="AO140"/>
  <c r="BA143"/>
  <c r="BB143"/>
  <c r="BC143"/>
  <c r="BD143"/>
  <c r="AM144"/>
  <c r="AO144"/>
  <c r="BE113"/>
  <c r="BA147"/>
  <c r="BB147"/>
  <c r="BC147"/>
  <c r="BD147"/>
  <c r="BB151"/>
  <c r="BC151"/>
  <c r="BD151"/>
  <c r="BA151"/>
  <c r="AO152"/>
  <c r="BH81"/>
  <c r="AM152"/>
  <c r="BF81"/>
  <c r="BB155"/>
  <c r="BC155"/>
  <c r="BD155"/>
  <c r="BA155"/>
  <c r="AO156"/>
  <c r="BG125"/>
  <c r="BH125"/>
  <c r="BE125"/>
  <c r="AM156"/>
  <c r="BF125"/>
  <c r="AX29"/>
  <c r="BH29" s="1"/>
  <c r="BI28" s="1"/>
  <c r="AL31"/>
  <c r="AP31" s="1"/>
  <c r="AX33"/>
  <c r="BH33" s="1"/>
  <c r="BA57"/>
  <c r="BA58"/>
  <c r="BA59"/>
  <c r="AO68"/>
  <c r="BB68"/>
  <c r="AO69"/>
  <c r="BB69"/>
  <c r="AO70"/>
  <c r="BB70"/>
  <c r="U80"/>
  <c r="T83"/>
  <c r="U119"/>
  <c r="BA90"/>
  <c r="BB90"/>
  <c r="BC90"/>
  <c r="BA95"/>
  <c r="BB95"/>
  <c r="BC95"/>
  <c r="BD95"/>
  <c r="AM96"/>
  <c r="AO96"/>
  <c r="BA99"/>
  <c r="BB99"/>
  <c r="BC99"/>
  <c r="BD99"/>
  <c r="BF111"/>
  <c r="BA102"/>
  <c r="BB102"/>
  <c r="BC102"/>
  <c r="BD102"/>
  <c r="BF154"/>
  <c r="BF114"/>
  <c r="AM103"/>
  <c r="BG154"/>
  <c r="BG114"/>
  <c r="AO103"/>
  <c r="BH154"/>
  <c r="BH114"/>
  <c r="BE154"/>
  <c r="AO107"/>
  <c r="AM107"/>
  <c r="BC116"/>
  <c r="BD116"/>
  <c r="BA116"/>
  <c r="BB116"/>
  <c r="BC118"/>
  <c r="BD118"/>
  <c r="BA118"/>
  <c r="BB118"/>
  <c r="BA140"/>
  <c r="BB140"/>
  <c r="BC140"/>
  <c r="BD140"/>
  <c r="AM141"/>
  <c r="AO141"/>
  <c r="BH80"/>
  <c r="BF80"/>
  <c r="BA144"/>
  <c r="BB144"/>
  <c r="BC144"/>
  <c r="BD144"/>
  <c r="AM145"/>
  <c r="BG124"/>
  <c r="AO145"/>
  <c r="BH124"/>
  <c r="BE124"/>
  <c r="BF124"/>
  <c r="AO149"/>
  <c r="AM149"/>
  <c r="BB152"/>
  <c r="BC152"/>
  <c r="BD152"/>
  <c r="BA152"/>
  <c r="AO153"/>
  <c r="BE92"/>
  <c r="BF92"/>
  <c r="AM153"/>
  <c r="BG92"/>
  <c r="BB156"/>
  <c r="BC156"/>
  <c r="BD156"/>
  <c r="BA156"/>
  <c r="AO157"/>
  <c r="BH136"/>
  <c r="BE136"/>
  <c r="BF136"/>
  <c r="AM157"/>
  <c r="BG136"/>
  <c r="AX15"/>
  <c r="AX24"/>
  <c r="BD57"/>
  <c r="BD58"/>
  <c r="BD59"/>
  <c r="BA68"/>
  <c r="BA69"/>
  <c r="BA70"/>
  <c r="T86"/>
  <c r="BH129"/>
  <c r="BE129"/>
  <c r="BF129"/>
  <c r="BG129"/>
  <c r="BE140"/>
  <c r="BF140"/>
  <c r="BG140"/>
  <c r="BH140"/>
  <c r="BF151"/>
  <c r="BG151"/>
  <c r="BH151"/>
  <c r="BE151"/>
  <c r="BD79"/>
  <c r="BB79"/>
  <c r="BF152"/>
  <c r="BG152"/>
  <c r="BH152"/>
  <c r="BE152"/>
  <c r="AO81"/>
  <c r="AM84"/>
  <c r="AO84"/>
  <c r="BA85"/>
  <c r="BB85"/>
  <c r="BC85"/>
  <c r="BE142"/>
  <c r="BF142"/>
  <c r="AM91"/>
  <c r="BG142"/>
  <c r="AO91"/>
  <c r="BH142"/>
  <c r="BA92"/>
  <c r="BB92"/>
  <c r="BC92"/>
  <c r="BA96"/>
  <c r="BB96"/>
  <c r="BC96"/>
  <c r="BD96"/>
  <c r="BH132"/>
  <c r="BF112"/>
  <c r="AM101"/>
  <c r="BE132"/>
  <c r="BG112"/>
  <c r="AO101"/>
  <c r="BF132"/>
  <c r="BH112"/>
  <c r="BG132"/>
  <c r="BA103"/>
  <c r="BB103"/>
  <c r="BC103"/>
  <c r="BD103"/>
  <c r="BB107"/>
  <c r="BC107"/>
  <c r="BD107"/>
  <c r="BA107"/>
  <c r="AO108"/>
  <c r="BH77"/>
  <c r="AM108"/>
  <c r="BH133"/>
  <c r="AO112"/>
  <c r="BE133"/>
  <c r="BF133"/>
  <c r="BG133"/>
  <c r="AM112"/>
  <c r="BE144"/>
  <c r="AO113"/>
  <c r="BF144"/>
  <c r="BG144"/>
  <c r="BH144"/>
  <c r="AM113"/>
  <c r="AM116"/>
  <c r="AO116"/>
  <c r="AM118"/>
  <c r="AO118"/>
  <c r="BD127"/>
  <c r="BA127"/>
  <c r="BB127"/>
  <c r="BC127"/>
  <c r="BD128"/>
  <c r="BA128"/>
  <c r="BB128"/>
  <c r="BC128"/>
  <c r="BD129"/>
  <c r="BA129"/>
  <c r="BB129"/>
  <c r="BC129"/>
  <c r="BD130"/>
  <c r="BA130"/>
  <c r="BH79"/>
  <c r="BB130"/>
  <c r="BC130"/>
  <c r="BD131"/>
  <c r="BA131"/>
  <c r="BB131"/>
  <c r="BC131"/>
  <c r="BD132"/>
  <c r="BA132"/>
  <c r="BB132"/>
  <c r="BC132"/>
  <c r="BH101"/>
  <c r="BD133"/>
  <c r="BA133"/>
  <c r="BB133"/>
  <c r="BC133"/>
  <c r="BD134"/>
  <c r="BA134"/>
  <c r="BH123"/>
  <c r="BB134"/>
  <c r="BC134"/>
  <c r="BD135"/>
  <c r="BA135"/>
  <c r="BB135"/>
  <c r="BC135"/>
  <c r="BD136"/>
  <c r="BA136"/>
  <c r="BB136"/>
  <c r="BC136"/>
  <c r="AM138"/>
  <c r="AO138"/>
  <c r="BA141"/>
  <c r="BB141"/>
  <c r="BC141"/>
  <c r="BD141"/>
  <c r="AM142"/>
  <c r="AO142"/>
  <c r="BE91"/>
  <c r="BF91"/>
  <c r="BG91"/>
  <c r="BA145"/>
  <c r="BB145"/>
  <c r="BC145"/>
  <c r="BD145"/>
  <c r="AM146"/>
  <c r="BH135"/>
  <c r="AO146"/>
  <c r="BE135"/>
  <c r="BF135"/>
  <c r="BG135"/>
  <c r="BB149"/>
  <c r="BC149"/>
  <c r="BD149"/>
  <c r="BA149"/>
  <c r="AO150"/>
  <c r="AM150"/>
  <c r="BB153"/>
  <c r="BC153"/>
  <c r="BD153"/>
  <c r="BA153"/>
  <c r="AO154"/>
  <c r="BE103"/>
  <c r="BF103"/>
  <c r="BG103"/>
  <c r="AM154"/>
  <c r="BH103"/>
  <c r="BB157"/>
  <c r="BC157"/>
  <c r="BD157"/>
  <c r="BA157"/>
  <c r="AO158"/>
  <c r="BE147"/>
  <c r="BF147"/>
  <c r="BG147"/>
  <c r="AM158"/>
  <c r="BH147"/>
  <c r="BD26"/>
  <c r="BC57"/>
  <c r="BC58"/>
  <c r="BC59"/>
  <c r="BD68"/>
  <c r="BD69"/>
  <c r="BD70"/>
  <c r="U78"/>
  <c r="BA79"/>
  <c r="BD85"/>
  <c r="BH130"/>
  <c r="BE130"/>
  <c r="BF130"/>
  <c r="BG130"/>
  <c r="AO79"/>
  <c r="BD80"/>
  <c r="BB80"/>
  <c r="AM83"/>
  <c r="AO83"/>
  <c r="BA84"/>
  <c r="BB84"/>
  <c r="BC84"/>
  <c r="BH131"/>
  <c r="BE131"/>
  <c r="AM90"/>
  <c r="BF131"/>
  <c r="AO90"/>
  <c r="BG131"/>
  <c r="BA101"/>
  <c r="BB101"/>
  <c r="BC101"/>
  <c r="BD101"/>
  <c r="BB108"/>
  <c r="BC108"/>
  <c r="BD108"/>
  <c r="BA108"/>
  <c r="AO109"/>
  <c r="BE88"/>
  <c r="BF88"/>
  <c r="AM109"/>
  <c r="BG88"/>
  <c r="BB112"/>
  <c r="BC112"/>
  <c r="BD112"/>
  <c r="BA112"/>
  <c r="BB113"/>
  <c r="BC113"/>
  <c r="BD113"/>
  <c r="BA113"/>
  <c r="BF155"/>
  <c r="AO114"/>
  <c r="BG155"/>
  <c r="BH155"/>
  <c r="BE155"/>
  <c r="AM114"/>
  <c r="BC119"/>
  <c r="BD119"/>
  <c r="BA119"/>
  <c r="BB119"/>
  <c r="BH134"/>
  <c r="BE134"/>
  <c r="BF134"/>
  <c r="AM123"/>
  <c r="BG134"/>
  <c r="AO123"/>
  <c r="BA138"/>
  <c r="BB138"/>
  <c r="BC138"/>
  <c r="BD138"/>
  <c r="AM139"/>
  <c r="AO139"/>
  <c r="BA142"/>
  <c r="BB142"/>
  <c r="BC142"/>
  <c r="BD142"/>
  <c r="AM143"/>
  <c r="BE102"/>
  <c r="AO143"/>
  <c r="BF102"/>
  <c r="BG102"/>
  <c r="BH102"/>
  <c r="BA146"/>
  <c r="BB146"/>
  <c r="BC146"/>
  <c r="BD146"/>
  <c r="BF158"/>
  <c r="AM147"/>
  <c r="BG158"/>
  <c r="AO147"/>
  <c r="BH158"/>
  <c r="BE158"/>
  <c r="BB150"/>
  <c r="BC150"/>
  <c r="BD150"/>
  <c r="BA150"/>
  <c r="AO151"/>
  <c r="AM151"/>
  <c r="BB154"/>
  <c r="BC154"/>
  <c r="BD154"/>
  <c r="BA154"/>
  <c r="AO155"/>
  <c r="AM155"/>
  <c r="BE114"/>
  <c r="BB158"/>
  <c r="BC158"/>
  <c r="BD158"/>
  <c r="BA158"/>
  <c r="D40"/>
  <c r="BA80"/>
  <c r="BD84"/>
  <c r="BD91"/>
  <c r="BB123"/>
  <c r="BB124"/>
  <c r="BB125"/>
  <c r="BH146"/>
  <c r="BE157"/>
  <c r="BA123"/>
  <c r="BA124"/>
  <c r="BA125"/>
  <c r="AO127"/>
  <c r="AO128"/>
  <c r="AO129"/>
  <c r="AO130"/>
  <c r="AO131"/>
  <c r="AO132"/>
  <c r="AO133"/>
  <c r="AO134"/>
  <c r="AO135"/>
  <c r="AO136"/>
  <c r="BG146"/>
  <c r="BH157"/>
  <c r="BD123"/>
  <c r="BD124"/>
  <c r="BD125"/>
  <c r="AM135"/>
  <c r="AM136"/>
  <c r="BF146"/>
  <c r="BG157"/>
  <c r="K21" i="6"/>
  <c r="B21"/>
  <c r="J21"/>
  <c r="I21"/>
  <c r="H21"/>
  <c r="E21"/>
  <c r="D21"/>
  <c r="C21"/>
  <c r="AZ158" i="3"/>
  <c r="AY158"/>
  <c r="AX158"/>
  <c r="AW158"/>
  <c r="AV158"/>
  <c r="AU158"/>
  <c r="AT158"/>
  <c r="AS158"/>
  <c r="AR158"/>
  <c r="AQ158"/>
  <c r="S158"/>
  <c r="R158"/>
  <c r="X34" s="1"/>
  <c r="Q158"/>
  <c r="P158"/>
  <c r="E158"/>
  <c r="AZ157"/>
  <c r="AY157"/>
  <c r="AX157"/>
  <c r="AW157"/>
  <c r="AV157"/>
  <c r="AU157"/>
  <c r="AT157"/>
  <c r="AS157"/>
  <c r="AR157"/>
  <c r="AQ157"/>
  <c r="S157"/>
  <c r="R157"/>
  <c r="Q157"/>
  <c r="P157"/>
  <c r="E157"/>
  <c r="AZ156"/>
  <c r="AY156"/>
  <c r="AX156"/>
  <c r="AW156"/>
  <c r="AV156"/>
  <c r="AU156"/>
  <c r="AT156"/>
  <c r="AS156"/>
  <c r="AR156"/>
  <c r="AQ156"/>
  <c r="S156"/>
  <c r="R156"/>
  <c r="Q156"/>
  <c r="U33" s="1"/>
  <c r="P156"/>
  <c r="T33" s="1"/>
  <c r="E156"/>
  <c r="AZ155"/>
  <c r="AY155"/>
  <c r="AX155"/>
  <c r="AW155"/>
  <c r="AV155"/>
  <c r="AU155"/>
  <c r="AT155"/>
  <c r="AS155"/>
  <c r="AR155"/>
  <c r="AQ155"/>
  <c r="S155"/>
  <c r="U155" s="1"/>
  <c r="AO155" s="1"/>
  <c r="R155"/>
  <c r="Q155"/>
  <c r="P155"/>
  <c r="E155"/>
  <c r="AZ154"/>
  <c r="AY154"/>
  <c r="AX154"/>
  <c r="AW154"/>
  <c r="AV154"/>
  <c r="AU154"/>
  <c r="AT154"/>
  <c r="AS154"/>
  <c r="AR154"/>
  <c r="AQ154"/>
  <c r="S154"/>
  <c r="R154"/>
  <c r="P34" s="1"/>
  <c r="Q154"/>
  <c r="P154"/>
  <c r="E154"/>
  <c r="AZ153"/>
  <c r="AY153"/>
  <c r="AX153"/>
  <c r="AW153"/>
  <c r="AV153"/>
  <c r="AU153"/>
  <c r="AT153"/>
  <c r="AS153"/>
  <c r="AR153"/>
  <c r="AQ153"/>
  <c r="S153"/>
  <c r="R153"/>
  <c r="Q153"/>
  <c r="O33" s="1"/>
  <c r="P153"/>
  <c r="E153"/>
  <c r="AZ152"/>
  <c r="AY152"/>
  <c r="AX152"/>
  <c r="AW152"/>
  <c r="AV152"/>
  <c r="AU152"/>
  <c r="AT152"/>
  <c r="AS152"/>
  <c r="AR152"/>
  <c r="AQ152"/>
  <c r="S152"/>
  <c r="R152"/>
  <c r="Q152"/>
  <c r="M33" s="1"/>
  <c r="P152"/>
  <c r="L33" s="1"/>
  <c r="E152"/>
  <c r="AZ151"/>
  <c r="AY151"/>
  <c r="AX151"/>
  <c r="AW151"/>
  <c r="AV151"/>
  <c r="AU151"/>
  <c r="AT151"/>
  <c r="AS151"/>
  <c r="AR151"/>
  <c r="AQ151"/>
  <c r="S151"/>
  <c r="R151"/>
  <c r="Q151"/>
  <c r="P151"/>
  <c r="E151"/>
  <c r="AZ150"/>
  <c r="AY150"/>
  <c r="AX150"/>
  <c r="AW150"/>
  <c r="AV150"/>
  <c r="AU150"/>
  <c r="AT150"/>
  <c r="AS150"/>
  <c r="AR150"/>
  <c r="AQ150"/>
  <c r="S150"/>
  <c r="R150"/>
  <c r="T150" s="1"/>
  <c r="H35" s="1"/>
  <c r="Q150"/>
  <c r="P150"/>
  <c r="E150"/>
  <c r="AZ149"/>
  <c r="AY149"/>
  <c r="AX149"/>
  <c r="AW149"/>
  <c r="AV149"/>
  <c r="AU149"/>
  <c r="AT149"/>
  <c r="AS149"/>
  <c r="AR149"/>
  <c r="AQ149"/>
  <c r="S149"/>
  <c r="R149"/>
  <c r="Q149"/>
  <c r="G33" s="1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U147"/>
  <c r="AA32" s="1"/>
  <c r="S147"/>
  <c r="R147"/>
  <c r="T147" s="1"/>
  <c r="Q147"/>
  <c r="P147"/>
  <c r="Z30" s="1"/>
  <c r="E147"/>
  <c r="AZ146"/>
  <c r="AY146"/>
  <c r="AX146"/>
  <c r="AW146"/>
  <c r="AV146"/>
  <c r="AU146"/>
  <c r="AT146"/>
  <c r="AS146"/>
  <c r="AR146"/>
  <c r="AQ146"/>
  <c r="S146"/>
  <c r="U146" s="1"/>
  <c r="R146"/>
  <c r="Q146"/>
  <c r="W30" s="1"/>
  <c r="P146"/>
  <c r="E146"/>
  <c r="AZ145"/>
  <c r="AY145"/>
  <c r="AX145"/>
  <c r="AW145"/>
  <c r="AV145"/>
  <c r="AU145"/>
  <c r="AT145"/>
  <c r="AS145"/>
  <c r="AR145"/>
  <c r="AQ145"/>
  <c r="S145"/>
  <c r="R145"/>
  <c r="T31" s="1"/>
  <c r="BE30" s="1"/>
  <c r="Q145"/>
  <c r="U30" s="1"/>
  <c r="P145"/>
  <c r="E145"/>
  <c r="AZ144"/>
  <c r="AY144"/>
  <c r="AX144"/>
  <c r="AW144"/>
  <c r="AV144"/>
  <c r="AU144"/>
  <c r="AT144"/>
  <c r="AS144"/>
  <c r="AR144"/>
  <c r="AQ144"/>
  <c r="S144"/>
  <c r="R144"/>
  <c r="Q144"/>
  <c r="S30" s="1"/>
  <c r="P144"/>
  <c r="E144"/>
  <c r="AZ143"/>
  <c r="AY143"/>
  <c r="AX143"/>
  <c r="AW143"/>
  <c r="AV143"/>
  <c r="AU143"/>
  <c r="AT143"/>
  <c r="AS143"/>
  <c r="AR143"/>
  <c r="AQ143"/>
  <c r="S143"/>
  <c r="R143"/>
  <c r="T143" s="1"/>
  <c r="Q143"/>
  <c r="P143"/>
  <c r="E143"/>
  <c r="AZ142"/>
  <c r="AY142"/>
  <c r="AX142"/>
  <c r="AW142"/>
  <c r="AV142"/>
  <c r="AU142"/>
  <c r="AT142"/>
  <c r="AS142"/>
  <c r="AR142"/>
  <c r="AQ142"/>
  <c r="S142"/>
  <c r="U142" s="1"/>
  <c r="R142"/>
  <c r="Q142"/>
  <c r="P142"/>
  <c r="E142"/>
  <c r="AZ141"/>
  <c r="AY141"/>
  <c r="AX141"/>
  <c r="AW141"/>
  <c r="AV141"/>
  <c r="AU141"/>
  <c r="AT141"/>
  <c r="AS141"/>
  <c r="AR141"/>
  <c r="AQ141"/>
  <c r="S141"/>
  <c r="R141"/>
  <c r="Q141"/>
  <c r="P141"/>
  <c r="E141"/>
  <c r="AZ140"/>
  <c r="AY140"/>
  <c r="AX140"/>
  <c r="AW140"/>
  <c r="AV140"/>
  <c r="AU140"/>
  <c r="AT140"/>
  <c r="AS140"/>
  <c r="AR140"/>
  <c r="AQ140"/>
  <c r="S140"/>
  <c r="R140"/>
  <c r="T140" s="1"/>
  <c r="Q140"/>
  <c r="P140"/>
  <c r="J30" s="1"/>
  <c r="E140"/>
  <c r="AZ139"/>
  <c r="AY139"/>
  <c r="AX139"/>
  <c r="AW139"/>
  <c r="AV139"/>
  <c r="AU139"/>
  <c r="AT139"/>
  <c r="AS139"/>
  <c r="AR139"/>
  <c r="AQ139"/>
  <c r="S139"/>
  <c r="R139"/>
  <c r="T139" s="1"/>
  <c r="H32" s="1"/>
  <c r="Q139"/>
  <c r="P139"/>
  <c r="E139"/>
  <c r="AZ138"/>
  <c r="AY138"/>
  <c r="AX138"/>
  <c r="AW138"/>
  <c r="AV138"/>
  <c r="AU138"/>
  <c r="AT138"/>
  <c r="AS138"/>
  <c r="AR138"/>
  <c r="AQ138"/>
  <c r="S138"/>
  <c r="U138" s="1"/>
  <c r="R138"/>
  <c r="Q138"/>
  <c r="G30" s="1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U136" s="1"/>
  <c r="AA29" s="1"/>
  <c r="R136"/>
  <c r="Q136"/>
  <c r="AA27" s="1"/>
  <c r="P136"/>
  <c r="E136"/>
  <c r="AZ135"/>
  <c r="AY135"/>
  <c r="AX135"/>
  <c r="AW135"/>
  <c r="AV135"/>
  <c r="AU135"/>
  <c r="AT135"/>
  <c r="AS135"/>
  <c r="AR135"/>
  <c r="AQ135"/>
  <c r="S135"/>
  <c r="R135"/>
  <c r="T135" s="1"/>
  <c r="X29" s="1"/>
  <c r="Q135"/>
  <c r="P135"/>
  <c r="E135"/>
  <c r="AZ134"/>
  <c r="AY134"/>
  <c r="AX134"/>
  <c r="AW134"/>
  <c r="AV134"/>
  <c r="AU134"/>
  <c r="AT134"/>
  <c r="AS134"/>
  <c r="AR134"/>
  <c r="AQ134"/>
  <c r="S134"/>
  <c r="U134" s="1"/>
  <c r="BF123" s="1"/>
  <c r="R134"/>
  <c r="Q134"/>
  <c r="U27" s="1"/>
  <c r="P134"/>
  <c r="E134"/>
  <c r="AZ133"/>
  <c r="AY133"/>
  <c r="AX133"/>
  <c r="AW133"/>
  <c r="AV133"/>
  <c r="AU133"/>
  <c r="AT133"/>
  <c r="AS133"/>
  <c r="AR133"/>
  <c r="AQ133"/>
  <c r="S133"/>
  <c r="R133"/>
  <c r="T133" s="1"/>
  <c r="R29" s="1"/>
  <c r="Q133"/>
  <c r="P133"/>
  <c r="E133"/>
  <c r="AZ132"/>
  <c r="AY132"/>
  <c r="AX132"/>
  <c r="AW132"/>
  <c r="AV132"/>
  <c r="AU132"/>
  <c r="AT132"/>
  <c r="AS132"/>
  <c r="AR132"/>
  <c r="AQ132"/>
  <c r="T132"/>
  <c r="P29" s="1"/>
  <c r="S132"/>
  <c r="R132"/>
  <c r="Q132"/>
  <c r="P132"/>
  <c r="P27" s="1"/>
  <c r="E132"/>
  <c r="AZ131"/>
  <c r="AY131"/>
  <c r="AX131"/>
  <c r="AW131"/>
  <c r="AV131"/>
  <c r="AU131"/>
  <c r="AT131"/>
  <c r="AS131"/>
  <c r="AR131"/>
  <c r="AQ131"/>
  <c r="T131"/>
  <c r="N29" s="1"/>
  <c r="S131"/>
  <c r="R131"/>
  <c r="Q131"/>
  <c r="P131"/>
  <c r="N27" s="1"/>
  <c r="E131"/>
  <c r="AZ130"/>
  <c r="AY130"/>
  <c r="AX130"/>
  <c r="AW130"/>
  <c r="AV130"/>
  <c r="AU130"/>
  <c r="AT130"/>
  <c r="AS130"/>
  <c r="AR130"/>
  <c r="AQ130"/>
  <c r="S130"/>
  <c r="U130" s="1"/>
  <c r="R130"/>
  <c r="Q130"/>
  <c r="M27" s="1"/>
  <c r="P130"/>
  <c r="E130"/>
  <c r="AZ129"/>
  <c r="AY129"/>
  <c r="AX129"/>
  <c r="AW129"/>
  <c r="AV129"/>
  <c r="AU129"/>
  <c r="AT129"/>
  <c r="AS129"/>
  <c r="AR129"/>
  <c r="AQ129"/>
  <c r="S129"/>
  <c r="R129"/>
  <c r="J28" s="1"/>
  <c r="Q129"/>
  <c r="K27" s="1"/>
  <c r="P129"/>
  <c r="E129"/>
  <c r="AZ128"/>
  <c r="AY128"/>
  <c r="AX128"/>
  <c r="AW128"/>
  <c r="AV128"/>
  <c r="AU128"/>
  <c r="AT128"/>
  <c r="AS128"/>
  <c r="AR128"/>
  <c r="AQ128"/>
  <c r="S128"/>
  <c r="R128"/>
  <c r="H28" s="1"/>
  <c r="Q128"/>
  <c r="I27" s="1"/>
  <c r="P128"/>
  <c r="E128"/>
  <c r="AZ127"/>
  <c r="AY127"/>
  <c r="AX127"/>
  <c r="AW127"/>
  <c r="AV127"/>
  <c r="AU127"/>
  <c r="AT127"/>
  <c r="AS127"/>
  <c r="AR127"/>
  <c r="AQ127"/>
  <c r="S127"/>
  <c r="R127"/>
  <c r="T127" s="1"/>
  <c r="F29" s="1"/>
  <c r="Q127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AA24" s="1"/>
  <c r="P125"/>
  <c r="E125"/>
  <c r="AZ124"/>
  <c r="AY124"/>
  <c r="AX124"/>
  <c r="AW124"/>
  <c r="AV124"/>
  <c r="AU124"/>
  <c r="AT124"/>
  <c r="AS124"/>
  <c r="AR124"/>
  <c r="AQ124"/>
  <c r="S124"/>
  <c r="R124"/>
  <c r="Q124"/>
  <c r="Y24" s="1"/>
  <c r="P124"/>
  <c r="X24" s="1"/>
  <c r="E124"/>
  <c r="AZ123"/>
  <c r="AY123"/>
  <c r="AX123"/>
  <c r="AW123"/>
  <c r="AV123"/>
  <c r="AU123"/>
  <c r="AT123"/>
  <c r="AS123"/>
  <c r="AR123"/>
  <c r="AQ123"/>
  <c r="S123"/>
  <c r="R123"/>
  <c r="Q123"/>
  <c r="W24" s="1"/>
  <c r="P123"/>
  <c r="V24" s="1"/>
  <c r="E123"/>
  <c r="AZ122"/>
  <c r="AY122"/>
  <c r="AX122"/>
  <c r="AW122"/>
  <c r="AV122"/>
  <c r="AU122"/>
  <c r="AT122"/>
  <c r="AS122"/>
  <c r="AR122"/>
  <c r="AQ122"/>
  <c r="S122"/>
  <c r="S25" s="1"/>
  <c r="R122"/>
  <c r="Q122"/>
  <c r="P122"/>
  <c r="R24" s="1"/>
  <c r="E122"/>
  <c r="AZ121"/>
  <c r="AY121"/>
  <c r="AX121"/>
  <c r="AW121"/>
  <c r="AV121"/>
  <c r="AU121"/>
  <c r="AT121"/>
  <c r="AS121"/>
  <c r="AR121"/>
  <c r="AQ121"/>
  <c r="S121"/>
  <c r="R121"/>
  <c r="Q121"/>
  <c r="Q24" s="1"/>
  <c r="P121"/>
  <c r="E121"/>
  <c r="AZ120"/>
  <c r="AY120"/>
  <c r="AX120"/>
  <c r="AW120"/>
  <c r="AV120"/>
  <c r="AU120"/>
  <c r="AT120"/>
  <c r="AS120"/>
  <c r="AR120"/>
  <c r="AQ120"/>
  <c r="S120"/>
  <c r="R120"/>
  <c r="Q120"/>
  <c r="O24" s="1"/>
  <c r="P120"/>
  <c r="N24" s="1"/>
  <c r="E120"/>
  <c r="AZ119"/>
  <c r="AY119"/>
  <c r="AX119"/>
  <c r="AW119"/>
  <c r="AV119"/>
  <c r="AU119"/>
  <c r="AT119"/>
  <c r="AS119"/>
  <c r="AR119"/>
  <c r="AQ119"/>
  <c r="S119"/>
  <c r="U119" s="1"/>
  <c r="BF78" s="1"/>
  <c r="R119"/>
  <c r="Q119"/>
  <c r="M24" s="1"/>
  <c r="P119"/>
  <c r="E119"/>
  <c r="AZ118"/>
  <c r="AY118"/>
  <c r="AX118"/>
  <c r="AW118"/>
  <c r="AV118"/>
  <c r="AU118"/>
  <c r="AT118"/>
  <c r="AS118"/>
  <c r="AR118"/>
  <c r="AQ118"/>
  <c r="S118"/>
  <c r="R118"/>
  <c r="Q118"/>
  <c r="P118"/>
  <c r="J24" s="1"/>
  <c r="E118"/>
  <c r="AZ117"/>
  <c r="AY117"/>
  <c r="AX117"/>
  <c r="AW117"/>
  <c r="AV117"/>
  <c r="AU117"/>
  <c r="AT117"/>
  <c r="AS117"/>
  <c r="AR117"/>
  <c r="AQ117"/>
  <c r="S117"/>
  <c r="I25" s="1"/>
  <c r="R117"/>
  <c r="Q117"/>
  <c r="P117"/>
  <c r="E117"/>
  <c r="AZ116"/>
  <c r="AY116"/>
  <c r="AX116"/>
  <c r="AW116"/>
  <c r="AV116"/>
  <c r="AU116"/>
  <c r="AT116"/>
  <c r="AS116"/>
  <c r="AR116"/>
  <c r="AQ116"/>
  <c r="S116"/>
  <c r="R116"/>
  <c r="F25" s="1"/>
  <c r="Q116"/>
  <c r="G24" s="1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Q114"/>
  <c r="AA21" s="1"/>
  <c r="P114"/>
  <c r="Z21" s="1"/>
  <c r="E114"/>
  <c r="AZ113"/>
  <c r="AY113"/>
  <c r="AX113"/>
  <c r="AW113"/>
  <c r="AV113"/>
  <c r="AU113"/>
  <c r="AT113"/>
  <c r="AS113"/>
  <c r="AR113"/>
  <c r="AQ113"/>
  <c r="S113"/>
  <c r="Y22" s="1"/>
  <c r="R113"/>
  <c r="Q113"/>
  <c r="Y21" s="1"/>
  <c r="P113"/>
  <c r="E113"/>
  <c r="AZ112"/>
  <c r="AY112"/>
  <c r="AX112"/>
  <c r="AW112"/>
  <c r="AV112"/>
  <c r="AU112"/>
  <c r="AT112"/>
  <c r="AS112"/>
  <c r="AR112"/>
  <c r="AQ112"/>
  <c r="S112"/>
  <c r="R112"/>
  <c r="T112" s="1"/>
  <c r="Q112"/>
  <c r="P112"/>
  <c r="E112"/>
  <c r="AZ111"/>
  <c r="AY111"/>
  <c r="AX111"/>
  <c r="AW111"/>
  <c r="AV111"/>
  <c r="AU111"/>
  <c r="AT111"/>
  <c r="AS111"/>
  <c r="AR111"/>
  <c r="AQ111"/>
  <c r="S111"/>
  <c r="R111"/>
  <c r="Q111"/>
  <c r="P111"/>
  <c r="E111"/>
  <c r="AZ110"/>
  <c r="AY110"/>
  <c r="AX110"/>
  <c r="AW110"/>
  <c r="AV110"/>
  <c r="AU110"/>
  <c r="AT110"/>
  <c r="AS110"/>
  <c r="AR110"/>
  <c r="AQ110"/>
  <c r="S110"/>
  <c r="R110"/>
  <c r="T110" s="1"/>
  <c r="P23" s="1"/>
  <c r="Q110"/>
  <c r="P110"/>
  <c r="E110"/>
  <c r="AZ109"/>
  <c r="AY109"/>
  <c r="AX109"/>
  <c r="AW109"/>
  <c r="AV109"/>
  <c r="AU109"/>
  <c r="AT109"/>
  <c r="AS109"/>
  <c r="AR109"/>
  <c r="AQ109"/>
  <c r="S109"/>
  <c r="R109"/>
  <c r="Q109"/>
  <c r="O21" s="1"/>
  <c r="P109"/>
  <c r="E109"/>
  <c r="AZ108"/>
  <c r="AY108"/>
  <c r="AX108"/>
  <c r="AW108"/>
  <c r="AV108"/>
  <c r="AU108"/>
  <c r="AT108"/>
  <c r="S108" s="1"/>
  <c r="AS108"/>
  <c r="AR108"/>
  <c r="AQ108"/>
  <c r="R108" s="1"/>
  <c r="L22" s="1"/>
  <c r="Q108"/>
  <c r="M21" s="1"/>
  <c r="P108"/>
  <c r="E108"/>
  <c r="AZ107"/>
  <c r="AY107"/>
  <c r="AX107"/>
  <c r="AW107"/>
  <c r="AV107"/>
  <c r="AU107"/>
  <c r="AT107"/>
  <c r="AS107"/>
  <c r="AR107"/>
  <c r="AQ107"/>
  <c r="S107"/>
  <c r="R107"/>
  <c r="T107" s="1"/>
  <c r="Q107"/>
  <c r="P107"/>
  <c r="J21" s="1"/>
  <c r="E107"/>
  <c r="AZ106"/>
  <c r="AY106"/>
  <c r="AX106"/>
  <c r="AW106"/>
  <c r="AV106"/>
  <c r="S106" s="1"/>
  <c r="I22" s="1"/>
  <c r="AU106"/>
  <c r="AT106"/>
  <c r="AS106"/>
  <c r="AR106"/>
  <c r="AQ106"/>
  <c r="Q106"/>
  <c r="P106"/>
  <c r="H21" s="1"/>
  <c r="E106"/>
  <c r="AZ105"/>
  <c r="AY105"/>
  <c r="AX105"/>
  <c r="AW105"/>
  <c r="AV105"/>
  <c r="AU105"/>
  <c r="AT105"/>
  <c r="AS105"/>
  <c r="AR105"/>
  <c r="AQ105"/>
  <c r="S105"/>
  <c r="G22" s="1"/>
  <c r="R105"/>
  <c r="Q105"/>
  <c r="P105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AA19" s="1"/>
  <c r="R103"/>
  <c r="Q103"/>
  <c r="AA18" s="1"/>
  <c r="P103"/>
  <c r="E103"/>
  <c r="AZ102"/>
  <c r="AY102"/>
  <c r="AX102"/>
  <c r="AW102"/>
  <c r="AV102"/>
  <c r="AU102"/>
  <c r="AT102"/>
  <c r="AS102"/>
  <c r="AR102"/>
  <c r="AQ102"/>
  <c r="S102"/>
  <c r="R102"/>
  <c r="X19" s="1"/>
  <c r="Q102"/>
  <c r="P102"/>
  <c r="E102"/>
  <c r="AZ101"/>
  <c r="AY101"/>
  <c r="AX101"/>
  <c r="AW101"/>
  <c r="AV101"/>
  <c r="AU101"/>
  <c r="AT101"/>
  <c r="AS101"/>
  <c r="AR101"/>
  <c r="AQ101"/>
  <c r="S101"/>
  <c r="U101" s="1"/>
  <c r="W20" s="1"/>
  <c r="R101"/>
  <c r="Q101"/>
  <c r="W18" s="1"/>
  <c r="P101"/>
  <c r="E101"/>
  <c r="AZ100"/>
  <c r="AY100"/>
  <c r="AX100"/>
  <c r="AW100"/>
  <c r="AV100"/>
  <c r="AU100"/>
  <c r="AT100"/>
  <c r="AS100"/>
  <c r="AR100"/>
  <c r="AQ100"/>
  <c r="S100"/>
  <c r="R100"/>
  <c r="T100" s="1"/>
  <c r="BB100" s="1"/>
  <c r="Q100"/>
  <c r="P100"/>
  <c r="E100"/>
  <c r="AZ99"/>
  <c r="AY99"/>
  <c r="AX99"/>
  <c r="AW99"/>
  <c r="AV99"/>
  <c r="AU99"/>
  <c r="AT99"/>
  <c r="AS99"/>
  <c r="AR99"/>
  <c r="AQ99"/>
  <c r="S99"/>
  <c r="R99"/>
  <c r="T99" s="1"/>
  <c r="R20" s="1"/>
  <c r="Q99"/>
  <c r="P99"/>
  <c r="E99"/>
  <c r="AZ98"/>
  <c r="AY98"/>
  <c r="AX98"/>
  <c r="AW98"/>
  <c r="AV98"/>
  <c r="AU98"/>
  <c r="AT98"/>
  <c r="AS98"/>
  <c r="AR98"/>
  <c r="AQ98"/>
  <c r="S98"/>
  <c r="U98" s="1"/>
  <c r="BE87" s="1"/>
  <c r="R98"/>
  <c r="Q98"/>
  <c r="O18" s="1"/>
  <c r="P98"/>
  <c r="E98"/>
  <c r="AZ97"/>
  <c r="AY97"/>
  <c r="AX97"/>
  <c r="AW97"/>
  <c r="AV97"/>
  <c r="AU97"/>
  <c r="AT97"/>
  <c r="AS97"/>
  <c r="AR97"/>
  <c r="AQ97"/>
  <c r="Q97"/>
  <c r="P97"/>
  <c r="L18" s="1"/>
  <c r="E97"/>
  <c r="AZ96"/>
  <c r="AY96"/>
  <c r="AX96"/>
  <c r="AW96"/>
  <c r="AV96"/>
  <c r="AU96"/>
  <c r="AT96"/>
  <c r="AS96"/>
  <c r="AR96"/>
  <c r="AQ96"/>
  <c r="Q96"/>
  <c r="K18" s="1"/>
  <c r="P96"/>
  <c r="E96"/>
  <c r="AZ95"/>
  <c r="AY95"/>
  <c r="AX95"/>
  <c r="AW95"/>
  <c r="AV95"/>
  <c r="AU95"/>
  <c r="AT95"/>
  <c r="AS95"/>
  <c r="AR95"/>
  <c r="AQ95"/>
  <c r="Q95"/>
  <c r="P95"/>
  <c r="E95"/>
  <c r="AZ94"/>
  <c r="AY94"/>
  <c r="AX94"/>
  <c r="AW94"/>
  <c r="AV94"/>
  <c r="AU94"/>
  <c r="AT94"/>
  <c r="AS94"/>
  <c r="R94" s="1"/>
  <c r="F19" s="1"/>
  <c r="AR94"/>
  <c r="AQ94"/>
  <c r="Q94"/>
  <c r="G18" s="1"/>
  <c r="P94"/>
  <c r="F18" s="1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R92"/>
  <c r="Z16" s="1"/>
  <c r="Q92"/>
  <c r="P92"/>
  <c r="Z15" s="1"/>
  <c r="E92"/>
  <c r="AZ91"/>
  <c r="AY91"/>
  <c r="AX91"/>
  <c r="AW91"/>
  <c r="AV91"/>
  <c r="AU91"/>
  <c r="AT91"/>
  <c r="AS91"/>
  <c r="AR91"/>
  <c r="AQ91"/>
  <c r="S91"/>
  <c r="R91"/>
  <c r="Q91"/>
  <c r="P91"/>
  <c r="E91"/>
  <c r="AZ90"/>
  <c r="AY90"/>
  <c r="AX90"/>
  <c r="AW90"/>
  <c r="AV90"/>
  <c r="AU90"/>
  <c r="AT90"/>
  <c r="AS90"/>
  <c r="AR90"/>
  <c r="AQ90"/>
  <c r="S90"/>
  <c r="R90"/>
  <c r="V16" s="1"/>
  <c r="Q90"/>
  <c r="W15" s="1"/>
  <c r="P90"/>
  <c r="V15" s="1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S88"/>
  <c r="S16" s="1"/>
  <c r="Q88"/>
  <c r="P88"/>
  <c r="R15" s="1"/>
  <c r="E88"/>
  <c r="AZ87"/>
  <c r="AY87"/>
  <c r="AX87"/>
  <c r="AW87"/>
  <c r="AV87"/>
  <c r="AU87"/>
  <c r="AT87"/>
  <c r="AS87"/>
  <c r="AR87"/>
  <c r="AQ87"/>
  <c r="S87"/>
  <c r="Q16" s="1"/>
  <c r="Q87"/>
  <c r="Q15" s="1"/>
  <c r="P87"/>
  <c r="P15" s="1"/>
  <c r="E87"/>
  <c r="AZ86"/>
  <c r="AY86"/>
  <c r="AX86"/>
  <c r="AW86"/>
  <c r="AV86"/>
  <c r="AU86"/>
  <c r="AT86"/>
  <c r="AS86"/>
  <c r="AR86"/>
  <c r="S86" s="1"/>
  <c r="M16" s="1"/>
  <c r="AQ86"/>
  <c r="R86" s="1"/>
  <c r="Q86"/>
  <c r="P86"/>
  <c r="L15" s="1"/>
  <c r="E86"/>
  <c r="AZ85"/>
  <c r="AY85"/>
  <c r="AX85"/>
  <c r="AW85"/>
  <c r="AV85"/>
  <c r="AU85"/>
  <c r="AT85"/>
  <c r="AS85"/>
  <c r="AR85"/>
  <c r="AQ85"/>
  <c r="S85"/>
  <c r="R85"/>
  <c r="Q85"/>
  <c r="K15" s="1"/>
  <c r="P85"/>
  <c r="E85"/>
  <c r="AZ84"/>
  <c r="AY84"/>
  <c r="AX84"/>
  <c r="AW84"/>
  <c r="AV84"/>
  <c r="AU84"/>
  <c r="AT84"/>
  <c r="AS84"/>
  <c r="AR84"/>
  <c r="S84" s="1"/>
  <c r="I16" s="1"/>
  <c r="AQ84"/>
  <c r="R84" s="1"/>
  <c r="H16" s="1"/>
  <c r="BA8" s="1"/>
  <c r="Q84"/>
  <c r="I15" s="1"/>
  <c r="P84"/>
  <c r="H15" s="1"/>
  <c r="E84"/>
  <c r="AZ83"/>
  <c r="AY83"/>
  <c r="AX83"/>
  <c r="AW83"/>
  <c r="AV83"/>
  <c r="AU83"/>
  <c r="AT83"/>
  <c r="AS83"/>
  <c r="AR83"/>
  <c r="AQ83"/>
  <c r="R83" s="1"/>
  <c r="Q83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Z13" s="1"/>
  <c r="Q81"/>
  <c r="P81"/>
  <c r="E81"/>
  <c r="AZ80"/>
  <c r="AY80"/>
  <c r="AX80"/>
  <c r="AW80"/>
  <c r="AV80"/>
  <c r="AU80"/>
  <c r="AT80"/>
  <c r="AS80"/>
  <c r="AR80"/>
  <c r="AQ80"/>
  <c r="S80"/>
  <c r="U80" s="1"/>
  <c r="R80"/>
  <c r="Q80"/>
  <c r="Y12" s="1"/>
  <c r="P80"/>
  <c r="E80"/>
  <c r="AZ79"/>
  <c r="AY79"/>
  <c r="AX79"/>
  <c r="AW79"/>
  <c r="AV79"/>
  <c r="AU79"/>
  <c r="AT79"/>
  <c r="AS79"/>
  <c r="AR79"/>
  <c r="AQ79"/>
  <c r="S79"/>
  <c r="R79"/>
  <c r="Q79"/>
  <c r="W12" s="1"/>
  <c r="P79"/>
  <c r="V12" s="1"/>
  <c r="E79"/>
  <c r="AZ78"/>
  <c r="AY78"/>
  <c r="AX78"/>
  <c r="AW78"/>
  <c r="AV78"/>
  <c r="AU78"/>
  <c r="AT78"/>
  <c r="AS78"/>
  <c r="AR78"/>
  <c r="AQ78"/>
  <c r="S78"/>
  <c r="U78" s="1"/>
  <c r="R78"/>
  <c r="Q78"/>
  <c r="P78"/>
  <c r="E78"/>
  <c r="AZ77"/>
  <c r="AY77"/>
  <c r="AX77"/>
  <c r="AW77"/>
  <c r="AV77"/>
  <c r="AU77"/>
  <c r="AT77"/>
  <c r="AS77"/>
  <c r="AR77"/>
  <c r="AQ77"/>
  <c r="S77"/>
  <c r="R77"/>
  <c r="R13" s="1"/>
  <c r="BC12" s="1"/>
  <c r="Q77"/>
  <c r="P77"/>
  <c r="E77"/>
  <c r="AZ76"/>
  <c r="AY76"/>
  <c r="AX76"/>
  <c r="AW76"/>
  <c r="AV76"/>
  <c r="AU76"/>
  <c r="AT76"/>
  <c r="AS76"/>
  <c r="AR76"/>
  <c r="AQ76"/>
  <c r="Q76"/>
  <c r="P76"/>
  <c r="E76"/>
  <c r="AZ75"/>
  <c r="AY75"/>
  <c r="AX75"/>
  <c r="AW75"/>
  <c r="AV75"/>
  <c r="AU75"/>
  <c r="AT75"/>
  <c r="AS75"/>
  <c r="AR75"/>
  <c r="AQ75"/>
  <c r="R75" s="1"/>
  <c r="N13" s="1"/>
  <c r="Q75"/>
  <c r="O12" s="1"/>
  <c r="P75"/>
  <c r="E75"/>
  <c r="AZ74"/>
  <c r="AY74"/>
  <c r="AX74"/>
  <c r="AW74"/>
  <c r="AV74"/>
  <c r="AU74"/>
  <c r="AT74"/>
  <c r="AS74"/>
  <c r="AR74"/>
  <c r="AQ74"/>
  <c r="Q74"/>
  <c r="K12" s="1"/>
  <c r="P74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R70"/>
  <c r="Q70"/>
  <c r="AA9" s="1"/>
  <c r="P70"/>
  <c r="Z9" s="1"/>
  <c r="E70"/>
  <c r="AZ69"/>
  <c r="AY69"/>
  <c r="AX69"/>
  <c r="AW69"/>
  <c r="AV69"/>
  <c r="AU69"/>
  <c r="AT69"/>
  <c r="AS69"/>
  <c r="AR69"/>
  <c r="AQ69"/>
  <c r="S69"/>
  <c r="R69"/>
  <c r="Q69"/>
  <c r="Y9" s="1"/>
  <c r="P69"/>
  <c r="X9" s="1"/>
  <c r="E69"/>
  <c r="AZ68"/>
  <c r="AY68"/>
  <c r="AX68"/>
  <c r="AW68"/>
  <c r="AV68"/>
  <c r="AU68"/>
  <c r="AT68"/>
  <c r="AS68"/>
  <c r="AR68"/>
  <c r="AQ68"/>
  <c r="S68"/>
  <c r="R68"/>
  <c r="V10" s="1"/>
  <c r="Q68"/>
  <c r="W9" s="1"/>
  <c r="P68"/>
  <c r="E68"/>
  <c r="AZ67"/>
  <c r="AY67"/>
  <c r="AX67"/>
  <c r="AW67"/>
  <c r="AV67"/>
  <c r="AU67"/>
  <c r="AT67"/>
  <c r="AS67"/>
  <c r="AR67"/>
  <c r="AQ67"/>
  <c r="S67"/>
  <c r="U67" s="1"/>
  <c r="AM67" s="1"/>
  <c r="R67"/>
  <c r="Q67"/>
  <c r="P67"/>
  <c r="E67"/>
  <c r="AZ66"/>
  <c r="AY66"/>
  <c r="AX66"/>
  <c r="AW66"/>
  <c r="AV66"/>
  <c r="AU66"/>
  <c r="AT66"/>
  <c r="AS66"/>
  <c r="AR66"/>
  <c r="AQ66"/>
  <c r="S66"/>
  <c r="R66"/>
  <c r="Q66"/>
  <c r="P66"/>
  <c r="R9" s="1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AR64"/>
  <c r="AQ64"/>
  <c r="S64"/>
  <c r="R64"/>
  <c r="N10" s="1"/>
  <c r="AZ17" s="1"/>
  <c r="Q64"/>
  <c r="O9" s="1"/>
  <c r="P64"/>
  <c r="E64"/>
  <c r="AZ63"/>
  <c r="AY63"/>
  <c r="AX63"/>
  <c r="AW63"/>
  <c r="AV63"/>
  <c r="AU63"/>
  <c r="AT63"/>
  <c r="AS63"/>
  <c r="AR63"/>
  <c r="AQ63"/>
  <c r="R63" s="1"/>
  <c r="L10" s="1"/>
  <c r="Q63"/>
  <c r="P63"/>
  <c r="E63"/>
  <c r="AZ62"/>
  <c r="AY62"/>
  <c r="AX62"/>
  <c r="AW62"/>
  <c r="AV62"/>
  <c r="AU62"/>
  <c r="AT62"/>
  <c r="AS62"/>
  <c r="AR62"/>
  <c r="AQ62"/>
  <c r="Q62"/>
  <c r="I9" s="1"/>
  <c r="P62"/>
  <c r="H9" s="1"/>
  <c r="E62"/>
  <c r="AZ61"/>
  <c r="AY61"/>
  <c r="AX61"/>
  <c r="AW61"/>
  <c r="AV61"/>
  <c r="AU61"/>
  <c r="AT61"/>
  <c r="AS61"/>
  <c r="AR6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R59"/>
  <c r="Q59"/>
  <c r="AA6" s="1"/>
  <c r="P59"/>
  <c r="E59"/>
  <c r="AZ58"/>
  <c r="AY58"/>
  <c r="AX58"/>
  <c r="AW58"/>
  <c r="AV58"/>
  <c r="AU58"/>
  <c r="AT58"/>
  <c r="AS58"/>
  <c r="AR58"/>
  <c r="AQ58"/>
  <c r="S58"/>
  <c r="R58"/>
  <c r="Q58"/>
  <c r="P58"/>
  <c r="X6" s="1"/>
  <c r="E58"/>
  <c r="AZ57"/>
  <c r="AY57"/>
  <c r="AX57"/>
  <c r="AW57"/>
  <c r="AV57"/>
  <c r="AU57"/>
  <c r="AT57"/>
  <c r="AS57"/>
  <c r="AR57"/>
  <c r="AQ57"/>
  <c r="S57"/>
  <c r="R57"/>
  <c r="V7" s="1"/>
  <c r="Q57"/>
  <c r="P57"/>
  <c r="V6" s="1"/>
  <c r="E57"/>
  <c r="AZ56"/>
  <c r="AY56"/>
  <c r="AX56"/>
  <c r="AW56"/>
  <c r="AV56"/>
  <c r="AU56"/>
  <c r="AT56"/>
  <c r="AS56"/>
  <c r="AR56"/>
  <c r="AQ56"/>
  <c r="S56"/>
  <c r="R56"/>
  <c r="Q56"/>
  <c r="P56"/>
  <c r="E56"/>
  <c r="AZ55"/>
  <c r="AY55"/>
  <c r="AX55"/>
  <c r="AW55"/>
  <c r="AV55"/>
  <c r="AU55"/>
  <c r="AT55"/>
  <c r="AS55"/>
  <c r="AR55"/>
  <c r="AQ55"/>
  <c r="R55" s="1"/>
  <c r="Q55"/>
  <c r="S6" s="1"/>
  <c r="P55"/>
  <c r="R6" s="1"/>
  <c r="E55"/>
  <c r="AZ54"/>
  <c r="AY54"/>
  <c r="AX54"/>
  <c r="AW54"/>
  <c r="AV54"/>
  <c r="AU54"/>
  <c r="AT54"/>
  <c r="AS54"/>
  <c r="AR54"/>
  <c r="AQ54"/>
  <c r="R54" s="1"/>
  <c r="P7" s="1"/>
  <c r="Q54"/>
  <c r="Q6" s="1"/>
  <c r="P54"/>
  <c r="P6" s="1"/>
  <c r="E54"/>
  <c r="AZ53"/>
  <c r="AY53"/>
  <c r="AX53"/>
  <c r="AW53"/>
  <c r="AV53"/>
  <c r="AU53"/>
  <c r="AT53"/>
  <c r="AS53"/>
  <c r="AR53"/>
  <c r="AQ53"/>
  <c r="S53"/>
  <c r="R53"/>
  <c r="T53" s="1"/>
  <c r="BA53" s="1"/>
  <c r="Q53"/>
  <c r="P53"/>
  <c r="N6" s="1"/>
  <c r="E53"/>
  <c r="AZ52"/>
  <c r="AY52"/>
  <c r="AX52"/>
  <c r="AW52"/>
  <c r="AV52"/>
  <c r="AU52"/>
  <c r="AT52"/>
  <c r="AS52"/>
  <c r="AR52"/>
  <c r="AQ52"/>
  <c r="S52"/>
  <c r="Q52"/>
  <c r="M6" s="1"/>
  <c r="P52"/>
  <c r="L6" s="1"/>
  <c r="E52"/>
  <c r="AZ51"/>
  <c r="AY51"/>
  <c r="AX51"/>
  <c r="AW51"/>
  <c r="AV51"/>
  <c r="AU51"/>
  <c r="AT51"/>
  <c r="AS51"/>
  <c r="AR51"/>
  <c r="AQ51"/>
  <c r="R51"/>
  <c r="Q51"/>
  <c r="K6" s="1"/>
  <c r="P51"/>
  <c r="J6" s="1"/>
  <c r="E51"/>
  <c r="AZ50"/>
  <c r="AY50"/>
  <c r="AX50"/>
  <c r="AW50"/>
  <c r="AV50"/>
  <c r="AU50"/>
  <c r="AT50"/>
  <c r="AS50"/>
  <c r="AR50"/>
  <c r="AQ50"/>
  <c r="R50" s="1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AA4" s="1"/>
  <c r="R48"/>
  <c r="T48" s="1"/>
  <c r="Z5" s="1"/>
  <c r="Q48"/>
  <c r="AA3" s="1"/>
  <c r="P48"/>
  <c r="Z3" s="1"/>
  <c r="E48"/>
  <c r="AZ47"/>
  <c r="AY47"/>
  <c r="AX47"/>
  <c r="AW47"/>
  <c r="AV47"/>
  <c r="AU47"/>
  <c r="AT47"/>
  <c r="AS47"/>
  <c r="AR47"/>
  <c r="AQ47"/>
  <c r="S47"/>
  <c r="U47" s="1"/>
  <c r="Y5" s="1"/>
  <c r="R47"/>
  <c r="Q47"/>
  <c r="Y3" s="1"/>
  <c r="P47"/>
  <c r="E47"/>
  <c r="AZ46"/>
  <c r="AY46"/>
  <c r="AX46"/>
  <c r="AW46"/>
  <c r="AV46"/>
  <c r="AU46"/>
  <c r="AT46"/>
  <c r="AS46"/>
  <c r="AR46"/>
  <c r="AQ46"/>
  <c r="S46"/>
  <c r="R46"/>
  <c r="V4" s="1"/>
  <c r="Q46"/>
  <c r="W3" s="1"/>
  <c r="P46"/>
  <c r="E46"/>
  <c r="AZ45"/>
  <c r="AY45"/>
  <c r="AX45"/>
  <c r="AW45"/>
  <c r="AV45"/>
  <c r="AU45"/>
  <c r="AT45"/>
  <c r="AS45"/>
  <c r="AR45"/>
  <c r="AQ45"/>
  <c r="S45"/>
  <c r="U45" s="1"/>
  <c r="R45"/>
  <c r="Q45"/>
  <c r="P45"/>
  <c r="E45"/>
  <c r="AZ44"/>
  <c r="AY44"/>
  <c r="AX44"/>
  <c r="AW44"/>
  <c r="AV44"/>
  <c r="AU44"/>
  <c r="AT44"/>
  <c r="AS44"/>
  <c r="AR44"/>
  <c r="AQ44"/>
  <c r="R44"/>
  <c r="Q44"/>
  <c r="S3" s="1"/>
  <c r="P44"/>
  <c r="R3" s="1"/>
  <c r="E44"/>
  <c r="AZ43"/>
  <c r="AY43"/>
  <c r="AX43"/>
  <c r="AW43"/>
  <c r="AV43"/>
  <c r="AU43"/>
  <c r="AT43"/>
  <c r="AS43"/>
  <c r="AR43"/>
  <c r="AQ43"/>
  <c r="Q43"/>
  <c r="Q3" s="1"/>
  <c r="P43"/>
  <c r="P3" s="1"/>
  <c r="E43"/>
  <c r="AZ42"/>
  <c r="AY42"/>
  <c r="AX42"/>
  <c r="AW42"/>
  <c r="AV42"/>
  <c r="AU42"/>
  <c r="AT42"/>
  <c r="AS42"/>
  <c r="R42" s="1"/>
  <c r="AR42"/>
  <c r="AQ42"/>
  <c r="Q42"/>
  <c r="P42"/>
  <c r="N3" s="1"/>
  <c r="E42"/>
  <c r="AZ41"/>
  <c r="AY41"/>
  <c r="AX41"/>
  <c r="AW41"/>
  <c r="AV41"/>
  <c r="AU41"/>
  <c r="AT41"/>
  <c r="AS41"/>
  <c r="AR41"/>
  <c r="AQ41"/>
  <c r="Q41"/>
  <c r="M3" s="1"/>
  <c r="P41"/>
  <c r="L3" s="1"/>
  <c r="E41"/>
  <c r="AZ40"/>
  <c r="AY40"/>
  <c r="AX40"/>
  <c r="AW40"/>
  <c r="AV40"/>
  <c r="AU40"/>
  <c r="AT40"/>
  <c r="AS40"/>
  <c r="AR40"/>
  <c r="AQ40"/>
  <c r="Q40"/>
  <c r="K3" s="1"/>
  <c r="P40"/>
  <c r="J3" s="1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D41" s="1"/>
  <c r="AY35"/>
  <c r="W34"/>
  <c r="V34"/>
  <c r="U34"/>
  <c r="T34"/>
  <c r="R34"/>
  <c r="O34"/>
  <c r="N34"/>
  <c r="M34"/>
  <c r="L34"/>
  <c r="K34"/>
  <c r="J34"/>
  <c r="I34"/>
  <c r="G34"/>
  <c r="F34"/>
  <c r="AX33" s="1"/>
  <c r="AY33"/>
  <c r="Y33"/>
  <c r="X33"/>
  <c r="W33"/>
  <c r="V33"/>
  <c r="S33"/>
  <c r="R33"/>
  <c r="Q33"/>
  <c r="P33"/>
  <c r="N33"/>
  <c r="K33"/>
  <c r="J33"/>
  <c r="I33"/>
  <c r="H33"/>
  <c r="F33"/>
  <c r="BG32"/>
  <c r="AY32"/>
  <c r="Z32"/>
  <c r="J32"/>
  <c r="AA31"/>
  <c r="Z31"/>
  <c r="W31"/>
  <c r="BF30" s="1"/>
  <c r="V31"/>
  <c r="U31"/>
  <c r="S31"/>
  <c r="Q31"/>
  <c r="N31"/>
  <c r="L31"/>
  <c r="K31"/>
  <c r="I31"/>
  <c r="H31"/>
  <c r="G31"/>
  <c r="F31"/>
  <c r="AY30"/>
  <c r="AA30"/>
  <c r="V30"/>
  <c r="T30"/>
  <c r="R30"/>
  <c r="Q30"/>
  <c r="P30"/>
  <c r="O30"/>
  <c r="N30"/>
  <c r="M30"/>
  <c r="L30"/>
  <c r="K30"/>
  <c r="I30"/>
  <c r="H30"/>
  <c r="F30"/>
  <c r="BG29"/>
  <c r="BF29"/>
  <c r="BE29"/>
  <c r="BD29"/>
  <c r="BC29"/>
  <c r="BB29"/>
  <c r="BA29"/>
  <c r="AZ29"/>
  <c r="AY29"/>
  <c r="M29"/>
  <c r="Z28"/>
  <c r="Y28"/>
  <c r="T28"/>
  <c r="R28"/>
  <c r="Q28"/>
  <c r="P28"/>
  <c r="O28"/>
  <c r="N28"/>
  <c r="M28"/>
  <c r="L28"/>
  <c r="K28"/>
  <c r="I28"/>
  <c r="G28"/>
  <c r="F28"/>
  <c r="BE27"/>
  <c r="BB27"/>
  <c r="AY27"/>
  <c r="Z27"/>
  <c r="Y27"/>
  <c r="X27"/>
  <c r="T27"/>
  <c r="S27"/>
  <c r="R27"/>
  <c r="Q27"/>
  <c r="O27"/>
  <c r="L27"/>
  <c r="J27"/>
  <c r="H27"/>
  <c r="G27"/>
  <c r="BD26"/>
  <c r="BC26"/>
  <c r="BB26"/>
  <c r="BA26"/>
  <c r="AZ26"/>
  <c r="AY26"/>
  <c r="AX26"/>
  <c r="AA25"/>
  <c r="Z25"/>
  <c r="BG24" s="1"/>
  <c r="Y25"/>
  <c r="X25"/>
  <c r="W25"/>
  <c r="V25"/>
  <c r="R25"/>
  <c r="Q25"/>
  <c r="P25"/>
  <c r="O25"/>
  <c r="N25"/>
  <c r="M25"/>
  <c r="L25"/>
  <c r="K25"/>
  <c r="J25"/>
  <c r="G25"/>
  <c r="AY24"/>
  <c r="Z24"/>
  <c r="S24"/>
  <c r="P24"/>
  <c r="L24"/>
  <c r="K24"/>
  <c r="I24"/>
  <c r="H24"/>
  <c r="F24"/>
  <c r="AY23"/>
  <c r="J23"/>
  <c r="AA22"/>
  <c r="Z22"/>
  <c r="BD35" s="1"/>
  <c r="X22"/>
  <c r="W22"/>
  <c r="Q22"/>
  <c r="O22"/>
  <c r="N22"/>
  <c r="BB21" s="1"/>
  <c r="K22"/>
  <c r="J22"/>
  <c r="AZ21" s="1"/>
  <c r="F22"/>
  <c r="AY21"/>
  <c r="X21"/>
  <c r="W21"/>
  <c r="V21"/>
  <c r="Q21"/>
  <c r="P21"/>
  <c r="N21"/>
  <c r="L21"/>
  <c r="K21"/>
  <c r="I21"/>
  <c r="G21"/>
  <c r="F21"/>
  <c r="BC20"/>
  <c r="BB20"/>
  <c r="AY20"/>
  <c r="O20"/>
  <c r="Z19"/>
  <c r="V19"/>
  <c r="S19"/>
  <c r="O19"/>
  <c r="N19"/>
  <c r="BB18" s="1"/>
  <c r="AY18"/>
  <c r="Z18"/>
  <c r="Y18"/>
  <c r="X18"/>
  <c r="V18"/>
  <c r="S18"/>
  <c r="R18"/>
  <c r="N18"/>
  <c r="M18"/>
  <c r="J18"/>
  <c r="I18"/>
  <c r="H18"/>
  <c r="AY17"/>
  <c r="AA16"/>
  <c r="Y16"/>
  <c r="X16"/>
  <c r="W16"/>
  <c r="K16"/>
  <c r="AY15"/>
  <c r="AA15"/>
  <c r="Y15"/>
  <c r="X15"/>
  <c r="S15"/>
  <c r="M15"/>
  <c r="J15"/>
  <c r="G15"/>
  <c r="AY14"/>
  <c r="Y14"/>
  <c r="AA13"/>
  <c r="Y13"/>
  <c r="X13"/>
  <c r="W13"/>
  <c r="V13"/>
  <c r="S13"/>
  <c r="AA12"/>
  <c r="Z12"/>
  <c r="X12"/>
  <c r="S12"/>
  <c r="R12"/>
  <c r="Q12"/>
  <c r="P12"/>
  <c r="N12"/>
  <c r="J12"/>
  <c r="G12"/>
  <c r="AA10"/>
  <c r="Z10"/>
  <c r="AZ35" s="1"/>
  <c r="Y10"/>
  <c r="X10"/>
  <c r="AZ32" s="1"/>
  <c r="W10"/>
  <c r="S10"/>
  <c r="R10"/>
  <c r="AZ23" s="1"/>
  <c r="O10"/>
  <c r="V9"/>
  <c r="S9"/>
  <c r="N9"/>
  <c r="M9"/>
  <c r="L9"/>
  <c r="N8"/>
  <c r="AA7"/>
  <c r="Z7"/>
  <c r="Y7"/>
  <c r="X7"/>
  <c r="W7"/>
  <c r="O7"/>
  <c r="Z6"/>
  <c r="Y6"/>
  <c r="W6"/>
  <c r="O6"/>
  <c r="Y4"/>
  <c r="X3"/>
  <c r="V3"/>
  <c r="O3"/>
  <c r="Z2"/>
  <c r="X2"/>
  <c r="V2"/>
  <c r="R2"/>
  <c r="P2"/>
  <c r="N2"/>
  <c r="L2"/>
  <c r="J2"/>
  <c r="H2"/>
  <c r="F2"/>
  <c r="AZ158" i="1"/>
  <c r="AY158"/>
  <c r="AX158"/>
  <c r="AW158"/>
  <c r="AV158"/>
  <c r="AU158"/>
  <c r="AT158"/>
  <c r="AS158"/>
  <c r="AR158"/>
  <c r="AQ158"/>
  <c r="S158"/>
  <c r="U158" s="1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R157"/>
  <c r="T157" s="1"/>
  <c r="Q157"/>
  <c r="P157"/>
  <c r="E157"/>
  <c r="AZ156"/>
  <c r="AY156"/>
  <c r="AX156"/>
  <c r="AW156"/>
  <c r="AV156"/>
  <c r="AU156"/>
  <c r="AT156"/>
  <c r="AS156"/>
  <c r="AR156"/>
  <c r="AQ156"/>
  <c r="S156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U155" s="1"/>
  <c r="R155"/>
  <c r="Q155"/>
  <c r="P155"/>
  <c r="E155"/>
  <c r="AZ154"/>
  <c r="AY154"/>
  <c r="AX154"/>
  <c r="AW154"/>
  <c r="AV154"/>
  <c r="AU154"/>
  <c r="AT154"/>
  <c r="AS154"/>
  <c r="AR154"/>
  <c r="AQ154"/>
  <c r="S154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R152"/>
  <c r="T152" s="1"/>
  <c r="Q152"/>
  <c r="P152"/>
  <c r="E152"/>
  <c r="AZ151"/>
  <c r="AY151"/>
  <c r="AX151"/>
  <c r="AW151"/>
  <c r="AV151"/>
  <c r="AU151"/>
  <c r="AT151"/>
  <c r="AS151"/>
  <c r="AR151"/>
  <c r="AQ151"/>
  <c r="S151"/>
  <c r="U151" s="1"/>
  <c r="R151"/>
  <c r="Q151"/>
  <c r="P151"/>
  <c r="E151"/>
  <c r="AZ150"/>
  <c r="AY150"/>
  <c r="AX150"/>
  <c r="AW150"/>
  <c r="AV150"/>
  <c r="AU150"/>
  <c r="AT150"/>
  <c r="AS150"/>
  <c r="AR150"/>
  <c r="AQ150"/>
  <c r="S150"/>
  <c r="R150"/>
  <c r="T150" s="1"/>
  <c r="Q150"/>
  <c r="P150"/>
  <c r="E150"/>
  <c r="AZ149"/>
  <c r="AY149"/>
  <c r="AX149"/>
  <c r="AW149"/>
  <c r="AV149"/>
  <c r="AU149"/>
  <c r="AT149"/>
  <c r="AS149"/>
  <c r="AR149"/>
  <c r="AQ149"/>
  <c r="S149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U147" s="1"/>
  <c r="R147"/>
  <c r="Q147"/>
  <c r="P147"/>
  <c r="E147"/>
  <c r="AZ146"/>
  <c r="AY146"/>
  <c r="AX146"/>
  <c r="AW146"/>
  <c r="AV146"/>
  <c r="AU146"/>
  <c r="AT146"/>
  <c r="AS146"/>
  <c r="AR146"/>
  <c r="AQ146"/>
  <c r="S146"/>
  <c r="R146"/>
  <c r="T146" s="1"/>
  <c r="Q146"/>
  <c r="P146"/>
  <c r="E146"/>
  <c r="AZ145"/>
  <c r="AY145"/>
  <c r="AX145"/>
  <c r="AW145"/>
  <c r="AV145"/>
  <c r="AU145"/>
  <c r="AT145"/>
  <c r="AS145"/>
  <c r="AR145"/>
  <c r="AQ145"/>
  <c r="S145"/>
  <c r="R145"/>
  <c r="T145" s="1"/>
  <c r="Q145"/>
  <c r="P145"/>
  <c r="E145"/>
  <c r="AZ144"/>
  <c r="AY144"/>
  <c r="AX144"/>
  <c r="AW144"/>
  <c r="AV144"/>
  <c r="AU144"/>
  <c r="AT144"/>
  <c r="AS144"/>
  <c r="AR144"/>
  <c r="AQ144"/>
  <c r="S144"/>
  <c r="R144"/>
  <c r="T144" s="1"/>
  <c r="Q144"/>
  <c r="P144"/>
  <c r="E144"/>
  <c r="AZ143"/>
  <c r="AY143"/>
  <c r="AX143"/>
  <c r="AW143"/>
  <c r="AV143"/>
  <c r="AU143"/>
  <c r="AT143"/>
  <c r="AS143"/>
  <c r="AR143"/>
  <c r="AQ143"/>
  <c r="S143"/>
  <c r="U143" s="1"/>
  <c r="R143"/>
  <c r="Q143"/>
  <c r="P143"/>
  <c r="E143"/>
  <c r="AZ142"/>
  <c r="AY142"/>
  <c r="AX142"/>
  <c r="AW142"/>
  <c r="AV142"/>
  <c r="AU142"/>
  <c r="AT142"/>
  <c r="AS142"/>
  <c r="AR142"/>
  <c r="AQ142"/>
  <c r="S142"/>
  <c r="R142"/>
  <c r="T142" s="1"/>
  <c r="Q142"/>
  <c r="P142"/>
  <c r="E142"/>
  <c r="AZ141"/>
  <c r="AY141"/>
  <c r="AX141"/>
  <c r="AW141"/>
  <c r="AV141"/>
  <c r="AU141"/>
  <c r="AT141"/>
  <c r="AS141"/>
  <c r="AR141"/>
  <c r="AQ141"/>
  <c r="S141"/>
  <c r="R141"/>
  <c r="T141" s="1"/>
  <c r="Q141"/>
  <c r="P141"/>
  <c r="E141"/>
  <c r="AZ140"/>
  <c r="AY140"/>
  <c r="AX140"/>
  <c r="AW140"/>
  <c r="AV140"/>
  <c r="AU140"/>
  <c r="AT140"/>
  <c r="AS140"/>
  <c r="AR140"/>
  <c r="AQ140"/>
  <c r="S140"/>
  <c r="R140"/>
  <c r="T140" s="1"/>
  <c r="Q140"/>
  <c r="P140"/>
  <c r="E140"/>
  <c r="AZ139"/>
  <c r="AY139"/>
  <c r="AX139"/>
  <c r="AW139"/>
  <c r="AV139"/>
  <c r="AU139"/>
  <c r="AT139"/>
  <c r="AS139"/>
  <c r="AR139"/>
  <c r="AQ139"/>
  <c r="S139"/>
  <c r="U139" s="1"/>
  <c r="R139"/>
  <c r="Q139"/>
  <c r="P139"/>
  <c r="E139"/>
  <c r="AZ138"/>
  <c r="AY138"/>
  <c r="AX138"/>
  <c r="AW138"/>
  <c r="AV138"/>
  <c r="AU138"/>
  <c r="AT138"/>
  <c r="AS138"/>
  <c r="AR138"/>
  <c r="AQ138"/>
  <c r="S138"/>
  <c r="R138"/>
  <c r="T138" s="1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R136"/>
  <c r="T136" s="1"/>
  <c r="Q136"/>
  <c r="P136"/>
  <c r="E136"/>
  <c r="AZ135"/>
  <c r="AY135"/>
  <c r="AX135"/>
  <c r="AW135"/>
  <c r="AV135"/>
  <c r="AU135"/>
  <c r="AT135"/>
  <c r="AS135"/>
  <c r="AR135"/>
  <c r="AQ135"/>
  <c r="S135"/>
  <c r="U135" s="1"/>
  <c r="R135"/>
  <c r="Q135"/>
  <c r="P135"/>
  <c r="E135"/>
  <c r="AZ134"/>
  <c r="AY134"/>
  <c r="AX134"/>
  <c r="AW134"/>
  <c r="AV134"/>
  <c r="AU134"/>
  <c r="AT134"/>
  <c r="AS134"/>
  <c r="AR134"/>
  <c r="AQ134"/>
  <c r="S134"/>
  <c r="R134"/>
  <c r="T134" s="1"/>
  <c r="Q134"/>
  <c r="P134"/>
  <c r="E134"/>
  <c r="AZ133"/>
  <c r="AY133"/>
  <c r="AX133"/>
  <c r="AW133"/>
  <c r="AV133"/>
  <c r="AU133"/>
  <c r="AT133"/>
  <c r="AS133"/>
  <c r="AR133"/>
  <c r="AQ133"/>
  <c r="S133"/>
  <c r="R133"/>
  <c r="Q133"/>
  <c r="P133"/>
  <c r="E133"/>
  <c r="AZ132"/>
  <c r="AY132"/>
  <c r="AX132"/>
  <c r="AW132"/>
  <c r="AV132"/>
  <c r="AU132"/>
  <c r="AT132"/>
  <c r="AS132"/>
  <c r="AR132"/>
  <c r="AQ132"/>
  <c r="S132"/>
  <c r="R132"/>
  <c r="T132" s="1"/>
  <c r="Q132"/>
  <c r="P132"/>
  <c r="E132"/>
  <c r="AZ131"/>
  <c r="AY131"/>
  <c r="AX131"/>
  <c r="AW131"/>
  <c r="AV131"/>
  <c r="AU131"/>
  <c r="AT131"/>
  <c r="AS131"/>
  <c r="AR131"/>
  <c r="AQ131"/>
  <c r="S131"/>
  <c r="U131" s="1"/>
  <c r="R131"/>
  <c r="Q131"/>
  <c r="P131"/>
  <c r="E131"/>
  <c r="AZ130"/>
  <c r="AY130"/>
  <c r="AX130"/>
  <c r="AW130"/>
  <c r="AV130"/>
  <c r="AU130"/>
  <c r="AT130"/>
  <c r="AS130"/>
  <c r="AR130"/>
  <c r="AQ130"/>
  <c r="S130"/>
  <c r="R130"/>
  <c r="T130" s="1"/>
  <c r="Q130"/>
  <c r="P130"/>
  <c r="E130"/>
  <c r="AZ129"/>
  <c r="AY129"/>
  <c r="AX129"/>
  <c r="AW129"/>
  <c r="AV129"/>
  <c r="AU129"/>
  <c r="AT129"/>
  <c r="AS129"/>
  <c r="AR129"/>
  <c r="AQ129"/>
  <c r="S129"/>
  <c r="R129"/>
  <c r="Q129"/>
  <c r="P129"/>
  <c r="E129"/>
  <c r="AZ128"/>
  <c r="AY128"/>
  <c r="AX128"/>
  <c r="AW128"/>
  <c r="AV128"/>
  <c r="AU128"/>
  <c r="AT128"/>
  <c r="AS128"/>
  <c r="AR128"/>
  <c r="AQ128"/>
  <c r="S128"/>
  <c r="R128"/>
  <c r="T128" s="1"/>
  <c r="Q128"/>
  <c r="P128"/>
  <c r="E128"/>
  <c r="AZ127"/>
  <c r="AY127"/>
  <c r="AX127"/>
  <c r="AW127"/>
  <c r="AV127"/>
  <c r="AU127"/>
  <c r="AT127"/>
  <c r="AS127"/>
  <c r="AR127"/>
  <c r="AQ127"/>
  <c r="S127"/>
  <c r="U127" s="1"/>
  <c r="BG46" s="1"/>
  <c r="R127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P125"/>
  <c r="E125"/>
  <c r="AZ124"/>
  <c r="AY124"/>
  <c r="AX124"/>
  <c r="AW124"/>
  <c r="AV124"/>
  <c r="AU124"/>
  <c r="AT124"/>
  <c r="AS124"/>
  <c r="AR124"/>
  <c r="AQ124"/>
  <c r="S124"/>
  <c r="R124"/>
  <c r="T124" s="1"/>
  <c r="Q124"/>
  <c r="P124"/>
  <c r="E124"/>
  <c r="AZ123"/>
  <c r="AY123"/>
  <c r="AX123"/>
  <c r="AW123"/>
  <c r="AV123"/>
  <c r="AU123"/>
  <c r="AT123"/>
  <c r="AS123"/>
  <c r="AR123"/>
  <c r="AQ123"/>
  <c r="S123"/>
  <c r="U123" s="1"/>
  <c r="R123"/>
  <c r="Q123"/>
  <c r="P123"/>
  <c r="E123"/>
  <c r="AZ122"/>
  <c r="AY122"/>
  <c r="AX122"/>
  <c r="AW122"/>
  <c r="AV122"/>
  <c r="AU122"/>
  <c r="AT122"/>
  <c r="AS122"/>
  <c r="AR122"/>
  <c r="AQ122"/>
  <c r="S122"/>
  <c r="R122"/>
  <c r="T122" s="1"/>
  <c r="Q122"/>
  <c r="P122"/>
  <c r="E122"/>
  <c r="AZ121"/>
  <c r="AY121"/>
  <c r="AX121"/>
  <c r="AW121"/>
  <c r="AV121"/>
  <c r="AU121"/>
  <c r="AT121"/>
  <c r="AS121"/>
  <c r="AR121"/>
  <c r="AQ121"/>
  <c r="S121"/>
  <c r="R121"/>
  <c r="Q121"/>
  <c r="P121"/>
  <c r="E121"/>
  <c r="AZ120"/>
  <c r="AY120"/>
  <c r="AX120"/>
  <c r="AW120"/>
  <c r="AV120"/>
  <c r="AU120"/>
  <c r="AT120"/>
  <c r="AS120"/>
  <c r="AR120"/>
  <c r="AQ120"/>
  <c r="S120"/>
  <c r="R120"/>
  <c r="T120" s="1"/>
  <c r="Q120"/>
  <c r="P120"/>
  <c r="E120"/>
  <c r="AZ119"/>
  <c r="AY119"/>
  <c r="AX119"/>
  <c r="AW119"/>
  <c r="AV119"/>
  <c r="AU119"/>
  <c r="AT119"/>
  <c r="AS119"/>
  <c r="AR119"/>
  <c r="AQ119"/>
  <c r="S119"/>
  <c r="U119" s="1"/>
  <c r="M26" s="1"/>
  <c r="R119"/>
  <c r="Q119"/>
  <c r="P119"/>
  <c r="E119"/>
  <c r="AZ118"/>
  <c r="AY118"/>
  <c r="AX118"/>
  <c r="AW118"/>
  <c r="AV118"/>
  <c r="AU118"/>
  <c r="AT118"/>
  <c r="AS118"/>
  <c r="AR118"/>
  <c r="AQ118"/>
  <c r="S118"/>
  <c r="R118"/>
  <c r="T118" s="1"/>
  <c r="J26" s="1"/>
  <c r="Q118"/>
  <c r="P118"/>
  <c r="E118"/>
  <c r="AZ117"/>
  <c r="AY117"/>
  <c r="AX117"/>
  <c r="AW117"/>
  <c r="AV117"/>
  <c r="AU117"/>
  <c r="AT117"/>
  <c r="AS117"/>
  <c r="AR117"/>
  <c r="AQ117"/>
  <c r="S117"/>
  <c r="R117"/>
  <c r="Q117"/>
  <c r="I24" s="1"/>
  <c r="P117"/>
  <c r="E117"/>
  <c r="AZ116"/>
  <c r="AY116"/>
  <c r="AX116"/>
  <c r="AW116"/>
  <c r="AV116"/>
  <c r="AU116"/>
  <c r="AT116"/>
  <c r="AS116"/>
  <c r="AR116"/>
  <c r="AQ116"/>
  <c r="S116"/>
  <c r="R116"/>
  <c r="T116" s="1"/>
  <c r="Q116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T114" s="1"/>
  <c r="Z23" s="1"/>
  <c r="Q114"/>
  <c r="P114"/>
  <c r="E114"/>
  <c r="AZ113"/>
  <c r="AY113"/>
  <c r="AX113"/>
  <c r="AW113"/>
  <c r="AV113"/>
  <c r="AU113"/>
  <c r="AT113"/>
  <c r="AS113"/>
  <c r="AR113"/>
  <c r="AQ113"/>
  <c r="S113"/>
  <c r="R113"/>
  <c r="Q113"/>
  <c r="Y21" s="1"/>
  <c r="P113"/>
  <c r="E113"/>
  <c r="AZ112"/>
  <c r="AY112"/>
  <c r="AX112"/>
  <c r="AW112"/>
  <c r="AV112"/>
  <c r="AU112"/>
  <c r="AT112"/>
  <c r="AS112"/>
  <c r="AR112"/>
  <c r="AQ112"/>
  <c r="S112"/>
  <c r="R112"/>
  <c r="T112" s="1"/>
  <c r="Q112"/>
  <c r="P112"/>
  <c r="E112"/>
  <c r="AZ111"/>
  <c r="AY111"/>
  <c r="AX111"/>
  <c r="AW111"/>
  <c r="AV111"/>
  <c r="AU111"/>
  <c r="AT111"/>
  <c r="AS111"/>
  <c r="AR111"/>
  <c r="AQ111"/>
  <c r="S111"/>
  <c r="U111" s="1"/>
  <c r="R111"/>
  <c r="Q111"/>
  <c r="P111"/>
  <c r="E111"/>
  <c r="AZ110"/>
  <c r="AY110"/>
  <c r="AX110"/>
  <c r="AW110"/>
  <c r="AV110"/>
  <c r="AU110"/>
  <c r="AT110"/>
  <c r="AS110"/>
  <c r="AR110"/>
  <c r="AQ110"/>
  <c r="S110"/>
  <c r="R110"/>
  <c r="T110" s="1"/>
  <c r="P23" s="1"/>
  <c r="Q110"/>
  <c r="P110"/>
  <c r="E110"/>
  <c r="AZ109"/>
  <c r="AY109"/>
  <c r="AX109"/>
  <c r="AW109"/>
  <c r="AV109"/>
  <c r="AU109"/>
  <c r="AT109"/>
  <c r="AS109"/>
  <c r="AR109"/>
  <c r="AQ109"/>
  <c r="S109"/>
  <c r="R109"/>
  <c r="Q109"/>
  <c r="O21" s="1"/>
  <c r="P109"/>
  <c r="E109"/>
  <c r="AZ108"/>
  <c r="AY108"/>
  <c r="AX108"/>
  <c r="AW108"/>
  <c r="AV108"/>
  <c r="AU108"/>
  <c r="AT108"/>
  <c r="AS108"/>
  <c r="AR108"/>
  <c r="AQ108"/>
  <c r="S108"/>
  <c r="R108"/>
  <c r="T108" s="1"/>
  <c r="L23" s="1"/>
  <c r="Q108"/>
  <c r="P108"/>
  <c r="L21" s="1"/>
  <c r="E108"/>
  <c r="AZ107"/>
  <c r="AY107"/>
  <c r="AX107"/>
  <c r="AW107"/>
  <c r="AV107"/>
  <c r="AU107"/>
  <c r="AT107"/>
  <c r="AS107"/>
  <c r="AR107"/>
  <c r="AQ107"/>
  <c r="S107"/>
  <c r="U107" s="1"/>
  <c r="R107"/>
  <c r="Q107"/>
  <c r="P107"/>
  <c r="E107"/>
  <c r="AZ106"/>
  <c r="AY106"/>
  <c r="AX106"/>
  <c r="AW106"/>
  <c r="AV106"/>
  <c r="AU106"/>
  <c r="AT106"/>
  <c r="AS106"/>
  <c r="AR106"/>
  <c r="AQ106"/>
  <c r="S106"/>
  <c r="R106"/>
  <c r="H22" s="1"/>
  <c r="Q106"/>
  <c r="P106"/>
  <c r="H21" s="1"/>
  <c r="E106"/>
  <c r="AZ105"/>
  <c r="AY105"/>
  <c r="AX105"/>
  <c r="AW105"/>
  <c r="AV105"/>
  <c r="AU105"/>
  <c r="AT105"/>
  <c r="AS105"/>
  <c r="AR105"/>
  <c r="AQ105"/>
  <c r="S105"/>
  <c r="U105" s="1"/>
  <c r="BG44" s="1"/>
  <c r="R105"/>
  <c r="Q105"/>
  <c r="G21" s="1"/>
  <c r="P105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AA19" s="1"/>
  <c r="R103"/>
  <c r="Q103"/>
  <c r="P103"/>
  <c r="E103"/>
  <c r="AZ102"/>
  <c r="AY102"/>
  <c r="AX102"/>
  <c r="AW102"/>
  <c r="AV102"/>
  <c r="AU102"/>
  <c r="AT102"/>
  <c r="AS102"/>
  <c r="AR102"/>
  <c r="AQ102"/>
  <c r="S102"/>
  <c r="R102"/>
  <c r="T102" s="1"/>
  <c r="Q102"/>
  <c r="P102"/>
  <c r="E102"/>
  <c r="AZ101"/>
  <c r="AY101"/>
  <c r="AX101"/>
  <c r="AW101"/>
  <c r="AV101"/>
  <c r="AU101"/>
  <c r="AT101"/>
  <c r="AS101"/>
  <c r="AR101"/>
  <c r="AQ101"/>
  <c r="S101"/>
  <c r="U101" s="1"/>
  <c r="R101"/>
  <c r="Q101"/>
  <c r="W18" s="1"/>
  <c r="P101"/>
  <c r="E101"/>
  <c r="AZ100"/>
  <c r="AY100"/>
  <c r="AX100"/>
  <c r="AW100"/>
  <c r="AV100"/>
  <c r="AU100"/>
  <c r="AT100"/>
  <c r="AS100"/>
  <c r="AR100"/>
  <c r="AQ100"/>
  <c r="S100"/>
  <c r="R100"/>
  <c r="T100" s="1"/>
  <c r="Q100"/>
  <c r="P100"/>
  <c r="E100"/>
  <c r="AZ99"/>
  <c r="AY99"/>
  <c r="AX99"/>
  <c r="AW99"/>
  <c r="AV99"/>
  <c r="AU99"/>
  <c r="AT99"/>
  <c r="AS99"/>
  <c r="AR99"/>
  <c r="AQ99"/>
  <c r="S99"/>
  <c r="U99" s="1"/>
  <c r="S20" s="1"/>
  <c r="R99"/>
  <c r="Q99"/>
  <c r="P99"/>
  <c r="E99"/>
  <c r="AZ98"/>
  <c r="AY98"/>
  <c r="AX98"/>
  <c r="AW98"/>
  <c r="AV98"/>
  <c r="AU98"/>
  <c r="AT98"/>
  <c r="AS98"/>
  <c r="R98" s="1"/>
  <c r="AR98"/>
  <c r="S98" s="1"/>
  <c r="O19" s="1"/>
  <c r="AQ98"/>
  <c r="Q98"/>
  <c r="P98"/>
  <c r="E98"/>
  <c r="AZ97"/>
  <c r="AY97"/>
  <c r="AX97"/>
  <c r="AW97"/>
  <c r="AV97"/>
  <c r="AU97"/>
  <c r="AT97"/>
  <c r="AS97"/>
  <c r="AR97"/>
  <c r="AQ97"/>
  <c r="Q97"/>
  <c r="M18" s="1"/>
  <c r="P97"/>
  <c r="L18" s="1"/>
  <c r="E97"/>
  <c r="AZ96"/>
  <c r="AY96"/>
  <c r="AX96"/>
  <c r="AW96"/>
  <c r="AV96"/>
  <c r="AU96"/>
  <c r="AT96"/>
  <c r="AS96"/>
  <c r="AR96"/>
  <c r="AQ96"/>
  <c r="Q96"/>
  <c r="P96"/>
  <c r="J18" s="1"/>
  <c r="E96"/>
  <c r="AZ95"/>
  <c r="AY95"/>
  <c r="AX95"/>
  <c r="AW95"/>
  <c r="AV95"/>
  <c r="AU95"/>
  <c r="AT95"/>
  <c r="AS95"/>
  <c r="AR95"/>
  <c r="S95" s="1"/>
  <c r="I19" s="1"/>
  <c r="AQ95"/>
  <c r="Q95"/>
  <c r="I18" s="1"/>
  <c r="P95"/>
  <c r="E95"/>
  <c r="AZ94"/>
  <c r="AY94"/>
  <c r="AX94"/>
  <c r="AW94"/>
  <c r="AV94"/>
  <c r="AU94"/>
  <c r="AT94"/>
  <c r="AS94"/>
  <c r="R94" s="1"/>
  <c r="F19" s="1"/>
  <c r="AR94"/>
  <c r="AQ94"/>
  <c r="Q94"/>
  <c r="P94"/>
  <c r="F18" s="1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U92" s="1"/>
  <c r="AA17" s="1"/>
  <c r="R92"/>
  <c r="Q92"/>
  <c r="AA15" s="1"/>
  <c r="P92"/>
  <c r="E92"/>
  <c r="AZ91"/>
  <c r="AY91"/>
  <c r="AX91"/>
  <c r="AW91"/>
  <c r="AV91"/>
  <c r="AU91"/>
  <c r="AT91"/>
  <c r="AS91"/>
  <c r="AR91"/>
  <c r="AQ91"/>
  <c r="S91"/>
  <c r="R91"/>
  <c r="T91" s="1"/>
  <c r="X17" s="1"/>
  <c r="Q91"/>
  <c r="P91"/>
  <c r="X15" s="1"/>
  <c r="E91"/>
  <c r="AZ90"/>
  <c r="AY90"/>
  <c r="AX90"/>
  <c r="AW90"/>
  <c r="AV90"/>
  <c r="AU90"/>
  <c r="AT90"/>
  <c r="AS90"/>
  <c r="AR90"/>
  <c r="AQ90"/>
  <c r="S90"/>
  <c r="R90"/>
  <c r="Q90"/>
  <c r="W15" s="1"/>
  <c r="P90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S88"/>
  <c r="R88"/>
  <c r="Q88"/>
  <c r="S15" s="1"/>
  <c r="P88"/>
  <c r="E88"/>
  <c r="AZ87"/>
  <c r="AY87"/>
  <c r="AX87"/>
  <c r="AW87"/>
  <c r="AV87"/>
  <c r="AU87"/>
  <c r="AT87"/>
  <c r="AS87"/>
  <c r="AR87"/>
  <c r="AQ87"/>
  <c r="R87" s="1"/>
  <c r="P16" s="1"/>
  <c r="Q87"/>
  <c r="P87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J15" s="1"/>
  <c r="E85"/>
  <c r="AZ84"/>
  <c r="AY84"/>
  <c r="AX84"/>
  <c r="AW84"/>
  <c r="AV84"/>
  <c r="AU84"/>
  <c r="AT84"/>
  <c r="AS84"/>
  <c r="AR84"/>
  <c r="AQ84"/>
  <c r="Q84"/>
  <c r="I15" s="1"/>
  <c r="P84"/>
  <c r="H15" s="1"/>
  <c r="E84"/>
  <c r="AZ83"/>
  <c r="AY83"/>
  <c r="AX83"/>
  <c r="AW83"/>
  <c r="AV83"/>
  <c r="AU83"/>
  <c r="AT83"/>
  <c r="AS83"/>
  <c r="AR83"/>
  <c r="AQ83"/>
  <c r="Q83"/>
  <c r="G15" s="1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U81" s="1"/>
  <c r="R81"/>
  <c r="T81" s="1"/>
  <c r="Q81"/>
  <c r="P81"/>
  <c r="E81"/>
  <c r="AZ80"/>
  <c r="AY80"/>
  <c r="AX80"/>
  <c r="AW80"/>
  <c r="AV80"/>
  <c r="AU80"/>
  <c r="AT80"/>
  <c r="AS80"/>
  <c r="AR80"/>
  <c r="AQ80"/>
  <c r="S80"/>
  <c r="U80" s="1"/>
  <c r="Y14" s="1"/>
  <c r="R80"/>
  <c r="Q80"/>
  <c r="P80"/>
  <c r="E80"/>
  <c r="AZ79"/>
  <c r="AY79"/>
  <c r="AX79"/>
  <c r="AW79"/>
  <c r="AV79"/>
  <c r="AU79"/>
  <c r="AT79"/>
  <c r="AS79"/>
  <c r="AR79"/>
  <c r="AQ79"/>
  <c r="S79"/>
  <c r="R79"/>
  <c r="Q79"/>
  <c r="P79"/>
  <c r="E79"/>
  <c r="BE78"/>
  <c r="AZ78"/>
  <c r="AY78"/>
  <c r="AX78"/>
  <c r="AW78"/>
  <c r="AV78"/>
  <c r="AU78"/>
  <c r="AT78"/>
  <c r="AS78"/>
  <c r="AR78"/>
  <c r="AQ78"/>
  <c r="S78"/>
  <c r="U78" s="1"/>
  <c r="AM78" s="1"/>
  <c r="R78"/>
  <c r="T78" s="1"/>
  <c r="BB78" s="1"/>
  <c r="Q78"/>
  <c r="P78"/>
  <c r="E78"/>
  <c r="AZ77"/>
  <c r="AY77"/>
  <c r="AX77"/>
  <c r="AW77"/>
  <c r="AV77"/>
  <c r="AU77"/>
  <c r="AT77"/>
  <c r="AS77"/>
  <c r="AR77"/>
  <c r="AQ77"/>
  <c r="S77"/>
  <c r="U77" s="1"/>
  <c r="R77"/>
  <c r="Q77"/>
  <c r="P77"/>
  <c r="E77"/>
  <c r="AZ76"/>
  <c r="AY76"/>
  <c r="AX76"/>
  <c r="AW76"/>
  <c r="AV76"/>
  <c r="AU76"/>
  <c r="AT76"/>
  <c r="AS76"/>
  <c r="AR76"/>
  <c r="S76" s="1"/>
  <c r="Q13" s="1"/>
  <c r="AQ76"/>
  <c r="Q76"/>
  <c r="Q12" s="1"/>
  <c r="P76"/>
  <c r="P12" s="1"/>
  <c r="E76"/>
  <c r="AZ75"/>
  <c r="AY75"/>
  <c r="AX75"/>
  <c r="AW75"/>
  <c r="AV75"/>
  <c r="AU75"/>
  <c r="AT75"/>
  <c r="AS75"/>
  <c r="AR75"/>
  <c r="AQ75"/>
  <c r="Q75"/>
  <c r="P75"/>
  <c r="N12" s="1"/>
  <c r="E75"/>
  <c r="AZ74"/>
  <c r="AY74"/>
  <c r="AX74"/>
  <c r="AW74"/>
  <c r="AV74"/>
  <c r="AU74"/>
  <c r="AT74"/>
  <c r="AS74"/>
  <c r="AR74"/>
  <c r="S74" s="1"/>
  <c r="K13" s="1"/>
  <c r="AQ74"/>
  <c r="Q74"/>
  <c r="K12" s="1"/>
  <c r="P74"/>
  <c r="J12" s="1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G70"/>
  <c r="BF70"/>
  <c r="BE70"/>
  <c r="AZ70"/>
  <c r="AY70"/>
  <c r="AX70"/>
  <c r="AW70"/>
  <c r="AV70"/>
  <c r="AU70"/>
  <c r="AT70"/>
  <c r="AS70"/>
  <c r="AR70"/>
  <c r="AQ70"/>
  <c r="S70"/>
  <c r="U70" s="1"/>
  <c r="R70"/>
  <c r="T70" s="1"/>
  <c r="Q70"/>
  <c r="P70"/>
  <c r="E70"/>
  <c r="AZ69"/>
  <c r="AY69"/>
  <c r="AX69"/>
  <c r="AW69"/>
  <c r="AV69"/>
  <c r="AU69"/>
  <c r="AT69"/>
  <c r="AS69"/>
  <c r="AR69"/>
  <c r="AQ69"/>
  <c r="S69"/>
  <c r="R69"/>
  <c r="T69" s="1"/>
  <c r="Q69"/>
  <c r="P69"/>
  <c r="E69"/>
  <c r="AZ68"/>
  <c r="AY68"/>
  <c r="AX68"/>
  <c r="AW68"/>
  <c r="AV68"/>
  <c r="AU68"/>
  <c r="AT68"/>
  <c r="AS68"/>
  <c r="AR68"/>
  <c r="AQ68"/>
  <c r="S68"/>
  <c r="U68" s="1"/>
  <c r="R68"/>
  <c r="T68" s="1"/>
  <c r="Q68"/>
  <c r="P68"/>
  <c r="E68"/>
  <c r="AZ67"/>
  <c r="AY67"/>
  <c r="AX67"/>
  <c r="AW67"/>
  <c r="AV67"/>
  <c r="AU67"/>
  <c r="AT67"/>
  <c r="AS67"/>
  <c r="AR67"/>
  <c r="AQ67"/>
  <c r="S67"/>
  <c r="U67" s="1"/>
  <c r="R67"/>
  <c r="Q67"/>
  <c r="P67"/>
  <c r="E67"/>
  <c r="BG66"/>
  <c r="AZ66"/>
  <c r="AY66"/>
  <c r="AX66"/>
  <c r="AW66"/>
  <c r="AV66"/>
  <c r="AU66"/>
  <c r="AT66"/>
  <c r="AS66"/>
  <c r="AR66"/>
  <c r="AQ66"/>
  <c r="S66"/>
  <c r="R66"/>
  <c r="T66" s="1"/>
  <c r="Q66"/>
  <c r="P66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AR64"/>
  <c r="AQ64"/>
  <c r="Q64"/>
  <c r="P64"/>
  <c r="N9" s="1"/>
  <c r="E64"/>
  <c r="AZ63"/>
  <c r="AY63"/>
  <c r="AX63"/>
  <c r="AW63"/>
  <c r="AV63"/>
  <c r="AU63"/>
  <c r="AT63"/>
  <c r="AS63"/>
  <c r="AR63"/>
  <c r="AQ63"/>
  <c r="Q63"/>
  <c r="M9" s="1"/>
  <c r="P63"/>
  <c r="E63"/>
  <c r="AZ62"/>
  <c r="AY62"/>
  <c r="AX62"/>
  <c r="AW62"/>
  <c r="AV62"/>
  <c r="AU62"/>
  <c r="AT62"/>
  <c r="AS62"/>
  <c r="AR62"/>
  <c r="AQ62"/>
  <c r="Q62"/>
  <c r="P62"/>
  <c r="H9" s="1"/>
  <c r="E62"/>
  <c r="AZ61"/>
  <c r="AY61"/>
  <c r="AX61"/>
  <c r="AW61"/>
  <c r="AV61"/>
  <c r="AU61"/>
  <c r="AT61"/>
  <c r="AS61"/>
  <c r="AR6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U59" s="1"/>
  <c r="AA8" s="1"/>
  <c r="R59"/>
  <c r="T59" s="1"/>
  <c r="Z8" s="1"/>
  <c r="Q59"/>
  <c r="P59"/>
  <c r="E59"/>
  <c r="BG58"/>
  <c r="BF58"/>
  <c r="BE58"/>
  <c r="AZ58"/>
  <c r="AY58"/>
  <c r="AX58"/>
  <c r="AW58"/>
  <c r="AV58"/>
  <c r="AU58"/>
  <c r="AT58"/>
  <c r="AS58"/>
  <c r="AR58"/>
  <c r="AQ58"/>
  <c r="S58"/>
  <c r="U58" s="1"/>
  <c r="R58"/>
  <c r="T58" s="1"/>
  <c r="Q58"/>
  <c r="P58"/>
  <c r="E58"/>
  <c r="AZ57"/>
  <c r="AY57"/>
  <c r="AX57"/>
  <c r="AW57"/>
  <c r="AV57"/>
  <c r="AU57"/>
  <c r="AT57"/>
  <c r="AS57"/>
  <c r="AR57"/>
  <c r="AQ57"/>
  <c r="S57"/>
  <c r="U57" s="1"/>
  <c r="R57"/>
  <c r="T57" s="1"/>
  <c r="Q57"/>
  <c r="P57"/>
  <c r="E57"/>
  <c r="AZ56"/>
  <c r="AY56"/>
  <c r="AX56"/>
  <c r="AW56"/>
  <c r="AV56"/>
  <c r="AU56"/>
  <c r="AT56"/>
  <c r="AS56"/>
  <c r="AR56"/>
  <c r="AQ56"/>
  <c r="S56"/>
  <c r="U56" s="1"/>
  <c r="R56"/>
  <c r="T56" s="1"/>
  <c r="Q56"/>
  <c r="P56"/>
  <c r="E56"/>
  <c r="AZ55"/>
  <c r="AY55"/>
  <c r="AX55"/>
  <c r="AW55"/>
  <c r="AV55"/>
  <c r="AU55"/>
  <c r="AT55"/>
  <c r="AS55"/>
  <c r="AR55"/>
  <c r="AQ55"/>
  <c r="S55"/>
  <c r="U55" s="1"/>
  <c r="R55"/>
  <c r="T55" s="1"/>
  <c r="Q55"/>
  <c r="P55"/>
  <c r="E55"/>
  <c r="AZ54"/>
  <c r="AY54"/>
  <c r="AX54"/>
  <c r="AW54"/>
  <c r="AV54"/>
  <c r="AU54"/>
  <c r="AT54"/>
  <c r="AS54"/>
  <c r="AR54"/>
  <c r="AQ54"/>
  <c r="R54"/>
  <c r="P7" s="1"/>
  <c r="Q54"/>
  <c r="P54"/>
  <c r="P6" s="1"/>
  <c r="E54"/>
  <c r="AZ53"/>
  <c r="AY53"/>
  <c r="AX53"/>
  <c r="AW53"/>
  <c r="AV53"/>
  <c r="AU53"/>
  <c r="AT53"/>
  <c r="AS53"/>
  <c r="AR53"/>
  <c r="AQ53"/>
  <c r="S53"/>
  <c r="Q53"/>
  <c r="O6" s="1"/>
  <c r="P53"/>
  <c r="E53"/>
  <c r="AZ52"/>
  <c r="AY52"/>
  <c r="AX52"/>
  <c r="AW52"/>
  <c r="AV52"/>
  <c r="AU52"/>
  <c r="AT52"/>
  <c r="AS52"/>
  <c r="AR52"/>
  <c r="AQ52"/>
  <c r="Q52"/>
  <c r="P52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AQ50"/>
  <c r="R50" s="1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R48"/>
  <c r="T48" s="1"/>
  <c r="Q48"/>
  <c r="P48"/>
  <c r="E48"/>
  <c r="AZ47"/>
  <c r="AY47"/>
  <c r="AX47"/>
  <c r="AW47"/>
  <c r="AV47"/>
  <c r="AU47"/>
  <c r="AT47"/>
  <c r="AS47"/>
  <c r="AR47"/>
  <c r="AQ47"/>
  <c r="S47"/>
  <c r="R47"/>
  <c r="T47" s="1"/>
  <c r="Q47"/>
  <c r="P47"/>
  <c r="E47"/>
  <c r="BF46"/>
  <c r="AZ46"/>
  <c r="AY46"/>
  <c r="AX46"/>
  <c r="AW46"/>
  <c r="AV46"/>
  <c r="AU46"/>
  <c r="AT46"/>
  <c r="AS46"/>
  <c r="AR46"/>
  <c r="AQ46"/>
  <c r="S46"/>
  <c r="R46"/>
  <c r="T46" s="1"/>
  <c r="Q46"/>
  <c r="P46"/>
  <c r="E46"/>
  <c r="AZ45"/>
  <c r="AY45"/>
  <c r="AX45"/>
  <c r="AW45"/>
  <c r="AV45"/>
  <c r="AU45"/>
  <c r="AT45"/>
  <c r="AS45"/>
  <c r="AR45"/>
  <c r="AQ45"/>
  <c r="S45"/>
  <c r="R45"/>
  <c r="T45" s="1"/>
  <c r="Q45"/>
  <c r="P45"/>
  <c r="E45"/>
  <c r="AZ44"/>
  <c r="AY44"/>
  <c r="AX44"/>
  <c r="AW44"/>
  <c r="AV44"/>
  <c r="AU44"/>
  <c r="AT44"/>
  <c r="AS44"/>
  <c r="AR44"/>
  <c r="AQ44"/>
  <c r="S44"/>
  <c r="R44"/>
  <c r="T44" s="1"/>
  <c r="Q44"/>
  <c r="P44"/>
  <c r="E44"/>
  <c r="AZ43"/>
  <c r="AY43"/>
  <c r="AX43"/>
  <c r="AW43"/>
  <c r="AV43"/>
  <c r="AU43"/>
  <c r="AT43"/>
  <c r="AS43"/>
  <c r="AR43"/>
  <c r="AQ43"/>
  <c r="Q43"/>
  <c r="Q3" s="1"/>
  <c r="P43"/>
  <c r="P3" s="1"/>
  <c r="E43"/>
  <c r="AZ42"/>
  <c r="AY42"/>
  <c r="AX42"/>
  <c r="AW42"/>
  <c r="AV42"/>
  <c r="AU42"/>
  <c r="AT42"/>
  <c r="AS42"/>
  <c r="AR42"/>
  <c r="AQ42"/>
  <c r="R42"/>
  <c r="N4" s="1"/>
  <c r="Q42"/>
  <c r="O3" s="1"/>
  <c r="P42"/>
  <c r="E42"/>
  <c r="AZ41"/>
  <c r="AY41"/>
  <c r="AX41"/>
  <c r="AW41"/>
  <c r="AV41"/>
  <c r="AU41"/>
  <c r="AT41"/>
  <c r="AS41"/>
  <c r="AR41"/>
  <c r="AQ41"/>
  <c r="Q41"/>
  <c r="P41"/>
  <c r="L3" s="1"/>
  <c r="E41"/>
  <c r="AZ40"/>
  <c r="AY40"/>
  <c r="AX40"/>
  <c r="AW40"/>
  <c r="AV40"/>
  <c r="AU40"/>
  <c r="AT40"/>
  <c r="AS40"/>
  <c r="AR40"/>
  <c r="AQ40"/>
  <c r="Q40"/>
  <c r="K3" s="1"/>
  <c r="P40"/>
  <c r="E40"/>
  <c r="AZ39"/>
  <c r="AY39"/>
  <c r="AX39"/>
  <c r="AW39"/>
  <c r="AV39"/>
  <c r="AU39"/>
  <c r="AT39"/>
  <c r="AS39"/>
  <c r="AR39"/>
  <c r="AQ39"/>
  <c r="R39"/>
  <c r="H4" s="1"/>
  <c r="Q39"/>
  <c r="I3" s="1"/>
  <c r="P39"/>
  <c r="H3" s="1"/>
  <c r="E39"/>
  <c r="D39"/>
  <c r="D41" s="1"/>
  <c r="AY35"/>
  <c r="Y35"/>
  <c r="X35"/>
  <c r="V35"/>
  <c r="T35"/>
  <c r="S35"/>
  <c r="P35"/>
  <c r="N35"/>
  <c r="L35"/>
  <c r="K35"/>
  <c r="H35"/>
  <c r="F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L34" s="1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BG32"/>
  <c r="AY32"/>
  <c r="AA32"/>
  <c r="V32"/>
  <c r="T32"/>
  <c r="R32"/>
  <c r="Q32"/>
  <c r="N32"/>
  <c r="L32"/>
  <c r="J32"/>
  <c r="I32"/>
  <c r="F32"/>
  <c r="AA31"/>
  <c r="Z31"/>
  <c r="BG35" s="1"/>
  <c r="W31"/>
  <c r="V31"/>
  <c r="BF30" s="1"/>
  <c r="U31"/>
  <c r="T31"/>
  <c r="BE30" s="1"/>
  <c r="S31"/>
  <c r="R31"/>
  <c r="BD30" s="1"/>
  <c r="Q31"/>
  <c r="P31"/>
  <c r="BC30" s="1"/>
  <c r="O31"/>
  <c r="N31"/>
  <c r="BB30" s="1"/>
  <c r="M31"/>
  <c r="L31"/>
  <c r="BA30" s="1"/>
  <c r="K31"/>
  <c r="J31"/>
  <c r="AZ30" s="1"/>
  <c r="I31"/>
  <c r="H31"/>
  <c r="G31"/>
  <c r="F31"/>
  <c r="AX30" s="1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Z29"/>
  <c r="Y29"/>
  <c r="T29"/>
  <c r="P29"/>
  <c r="O29"/>
  <c r="L29"/>
  <c r="H29"/>
  <c r="AA28"/>
  <c r="Z28"/>
  <c r="Y28"/>
  <c r="X28"/>
  <c r="U28"/>
  <c r="BD27" s="1"/>
  <c r="T28"/>
  <c r="S28"/>
  <c r="R28"/>
  <c r="Q28"/>
  <c r="P28"/>
  <c r="O28"/>
  <c r="N28"/>
  <c r="M28"/>
  <c r="L28"/>
  <c r="K28"/>
  <c r="J28"/>
  <c r="I28"/>
  <c r="H28"/>
  <c r="G28"/>
  <c r="F28"/>
  <c r="BE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BD26"/>
  <c r="BC26"/>
  <c r="BB26"/>
  <c r="BA26"/>
  <c r="AZ26"/>
  <c r="AY26"/>
  <c r="AX26"/>
  <c r="X26"/>
  <c r="W26"/>
  <c r="R26"/>
  <c r="N26"/>
  <c r="F26"/>
  <c r="AA25"/>
  <c r="Z25"/>
  <c r="BG24" s="1"/>
  <c r="Y25"/>
  <c r="X25"/>
  <c r="BF24" s="1"/>
  <c r="W25"/>
  <c r="V25"/>
  <c r="S25"/>
  <c r="R25"/>
  <c r="BD24" s="1"/>
  <c r="Q25"/>
  <c r="P25"/>
  <c r="O25"/>
  <c r="N25"/>
  <c r="BB24" s="1"/>
  <c r="M25"/>
  <c r="L25"/>
  <c r="BA24" s="1"/>
  <c r="K25"/>
  <c r="J25"/>
  <c r="AZ24" s="1"/>
  <c r="I25"/>
  <c r="H25"/>
  <c r="G25"/>
  <c r="F25"/>
  <c r="AX24" s="1"/>
  <c r="AY24"/>
  <c r="AA24"/>
  <c r="Z24"/>
  <c r="Y24"/>
  <c r="X24"/>
  <c r="W24"/>
  <c r="V24"/>
  <c r="S24"/>
  <c r="R24"/>
  <c r="Q24"/>
  <c r="P24"/>
  <c r="O24"/>
  <c r="N24"/>
  <c r="M24"/>
  <c r="L24"/>
  <c r="K24"/>
  <c r="J24"/>
  <c r="H24"/>
  <c r="G24"/>
  <c r="F24"/>
  <c r="AY23"/>
  <c r="V23"/>
  <c r="AA22"/>
  <c r="Z22"/>
  <c r="Y22"/>
  <c r="X22"/>
  <c r="W22"/>
  <c r="V22"/>
  <c r="Q22"/>
  <c r="P22"/>
  <c r="O22"/>
  <c r="N22"/>
  <c r="M22"/>
  <c r="L22"/>
  <c r="BC14" s="1"/>
  <c r="J22"/>
  <c r="I22"/>
  <c r="G22"/>
  <c r="F22"/>
  <c r="AX21" s="1"/>
  <c r="AY21"/>
  <c r="AA21"/>
  <c r="Z21"/>
  <c r="X21"/>
  <c r="W21"/>
  <c r="V21"/>
  <c r="Q21"/>
  <c r="P21"/>
  <c r="N21"/>
  <c r="M21"/>
  <c r="K21"/>
  <c r="J21"/>
  <c r="I21"/>
  <c r="F21"/>
  <c r="BC20"/>
  <c r="BB20"/>
  <c r="AY20"/>
  <c r="X20"/>
  <c r="W20"/>
  <c r="Z19"/>
  <c r="Y19"/>
  <c r="X19"/>
  <c r="BC32" s="1"/>
  <c r="W19"/>
  <c r="V19"/>
  <c r="R19"/>
  <c r="AY18"/>
  <c r="AA18"/>
  <c r="Z18"/>
  <c r="Y18"/>
  <c r="X18"/>
  <c r="V18"/>
  <c r="S18"/>
  <c r="R18"/>
  <c r="O18"/>
  <c r="N18"/>
  <c r="K18"/>
  <c r="H18"/>
  <c r="G18"/>
  <c r="AY17"/>
  <c r="AA16"/>
  <c r="Z16"/>
  <c r="Y16"/>
  <c r="W16"/>
  <c r="V16"/>
  <c r="S16"/>
  <c r="R16"/>
  <c r="AY15"/>
  <c r="Z15"/>
  <c r="Y15"/>
  <c r="V15"/>
  <c r="R15"/>
  <c r="Q15"/>
  <c r="P15"/>
  <c r="AY14"/>
  <c r="Z14"/>
  <c r="AA13"/>
  <c r="Z13"/>
  <c r="Y13"/>
  <c r="X13"/>
  <c r="BA32" s="1"/>
  <c r="W13"/>
  <c r="V13"/>
  <c r="S13"/>
  <c r="R13"/>
  <c r="AA12"/>
  <c r="Z12"/>
  <c r="Y12"/>
  <c r="X12"/>
  <c r="W12"/>
  <c r="V12"/>
  <c r="S12"/>
  <c r="R12"/>
  <c r="O12"/>
  <c r="AA10"/>
  <c r="Z10"/>
  <c r="Y10"/>
  <c r="X10"/>
  <c r="AZ32" s="1"/>
  <c r="W10"/>
  <c r="V10"/>
  <c r="S10"/>
  <c r="R10"/>
  <c r="BC9" s="1"/>
  <c r="AA9"/>
  <c r="Z9"/>
  <c r="Y9"/>
  <c r="X9"/>
  <c r="W9"/>
  <c r="V9"/>
  <c r="S9"/>
  <c r="R9"/>
  <c r="O9"/>
  <c r="L9"/>
  <c r="I9"/>
  <c r="W8"/>
  <c r="V8"/>
  <c r="AA7"/>
  <c r="Z7"/>
  <c r="Y7"/>
  <c r="X7"/>
  <c r="W7"/>
  <c r="V7"/>
  <c r="S7"/>
  <c r="R7"/>
  <c r="BC6" s="1"/>
  <c r="O7"/>
  <c r="AA6"/>
  <c r="Z6"/>
  <c r="Y6"/>
  <c r="X6"/>
  <c r="W6"/>
  <c r="V6"/>
  <c r="S6"/>
  <c r="R6"/>
  <c r="Q6"/>
  <c r="N6"/>
  <c r="M6"/>
  <c r="L6"/>
  <c r="Z5"/>
  <c r="X5"/>
  <c r="V5"/>
  <c r="R5"/>
  <c r="AA4"/>
  <c r="Z4"/>
  <c r="Y4"/>
  <c r="X4"/>
  <c r="W4"/>
  <c r="V4"/>
  <c r="S4"/>
  <c r="R4"/>
  <c r="AX23" s="1"/>
  <c r="BC3"/>
  <c r="AA3"/>
  <c r="Z3"/>
  <c r="Y3"/>
  <c r="X3"/>
  <c r="W3"/>
  <c r="V3"/>
  <c r="S3"/>
  <c r="R3"/>
  <c r="N3"/>
  <c r="M3"/>
  <c r="J3"/>
  <c r="Z2"/>
  <c r="X2"/>
  <c r="V2"/>
  <c r="R2"/>
  <c r="P2"/>
  <c r="N2"/>
  <c r="L2"/>
  <c r="J2"/>
  <c r="H2"/>
  <c r="F2"/>
  <c r="BD24" i="2" l="1"/>
  <c r="T122"/>
  <c r="BA122" s="1"/>
  <c r="U122"/>
  <c r="BE111" s="1"/>
  <c r="U87"/>
  <c r="BD87" s="1"/>
  <c r="Q16"/>
  <c r="BB15" s="1"/>
  <c r="T87"/>
  <c r="S73" i="3"/>
  <c r="I13" s="1"/>
  <c r="T105" i="2"/>
  <c r="F23" s="1"/>
  <c r="U105"/>
  <c r="AM105" s="1"/>
  <c r="AX21"/>
  <c r="AO105"/>
  <c r="AY9"/>
  <c r="U62"/>
  <c r="I11" s="1"/>
  <c r="T62"/>
  <c r="BA62" s="1"/>
  <c r="AY8"/>
  <c r="BB14"/>
  <c r="T97"/>
  <c r="BA18"/>
  <c r="AO13"/>
  <c r="U97"/>
  <c r="M20" s="1"/>
  <c r="AO89"/>
  <c r="BF120"/>
  <c r="BG120"/>
  <c r="T89"/>
  <c r="U16"/>
  <c r="BD15" s="1"/>
  <c r="U17"/>
  <c r="AM89"/>
  <c r="BA89"/>
  <c r="BB89"/>
  <c r="S54" i="3"/>
  <c r="U54" s="1"/>
  <c r="BF95" s="1"/>
  <c r="S17" i="2"/>
  <c r="AO88"/>
  <c r="T88"/>
  <c r="BB88" s="1"/>
  <c r="S16"/>
  <c r="BC15" s="1"/>
  <c r="BA88"/>
  <c r="BF109"/>
  <c r="BE109"/>
  <c r="BG109"/>
  <c r="AM88"/>
  <c r="BB23"/>
  <c r="BH109"/>
  <c r="BF63"/>
  <c r="AM74"/>
  <c r="AO74"/>
  <c r="AQ9"/>
  <c r="BE63"/>
  <c r="K14"/>
  <c r="BC24"/>
  <c r="U121"/>
  <c r="BG100" s="1"/>
  <c r="T121"/>
  <c r="P26" s="1"/>
  <c r="BA3"/>
  <c r="AX17"/>
  <c r="T42"/>
  <c r="N5" s="1"/>
  <c r="U42"/>
  <c r="AM42" s="1"/>
  <c r="BD42"/>
  <c r="AQ15"/>
  <c r="BA42"/>
  <c r="AO42"/>
  <c r="BB42"/>
  <c r="BC42"/>
  <c r="R96" i="3"/>
  <c r="J19" s="1"/>
  <c r="S96"/>
  <c r="K19" s="1"/>
  <c r="BD55" i="2"/>
  <c r="BC55"/>
  <c r="BB55"/>
  <c r="S50" i="3"/>
  <c r="T50" s="1"/>
  <c r="BE75" i="2"/>
  <c r="BF75"/>
  <c r="AM86"/>
  <c r="M17"/>
  <c r="BG75"/>
  <c r="S54" i="1"/>
  <c r="Q7" s="1"/>
  <c r="BB6" s="1"/>
  <c r="BB9" i="2"/>
  <c r="AZ20"/>
  <c r="U65"/>
  <c r="BH96" s="1"/>
  <c r="BC12"/>
  <c r="AO22"/>
  <c r="T77"/>
  <c r="BB77" s="1"/>
  <c r="AQ21"/>
  <c r="U77"/>
  <c r="AM77" s="1"/>
  <c r="R106" i="3"/>
  <c r="H22" s="1"/>
  <c r="BC8" s="1"/>
  <c r="U53" i="2"/>
  <c r="BG84" s="1"/>
  <c r="T53"/>
  <c r="N8" s="1"/>
  <c r="AY17"/>
  <c r="BD8"/>
  <c r="BF8" s="1"/>
  <c r="U117"/>
  <c r="T117"/>
  <c r="BC117" s="1"/>
  <c r="AL25"/>
  <c r="AY24"/>
  <c r="S44" i="3"/>
  <c r="T44" s="1"/>
  <c r="U94" i="2"/>
  <c r="AM94" s="1"/>
  <c r="AQ3"/>
  <c r="AZ17"/>
  <c r="U64"/>
  <c r="AM64" s="1"/>
  <c r="T64"/>
  <c r="S51" i="3"/>
  <c r="K7" s="1"/>
  <c r="BC21" i="2"/>
  <c r="AO19"/>
  <c r="U110"/>
  <c r="Q23" s="1"/>
  <c r="T110"/>
  <c r="BC110" s="1"/>
  <c r="T78"/>
  <c r="T14" s="1"/>
  <c r="BD12"/>
  <c r="AP12"/>
  <c r="BA26"/>
  <c r="T39"/>
  <c r="H5" s="1"/>
  <c r="U39"/>
  <c r="AX8"/>
  <c r="AX3"/>
  <c r="BG50"/>
  <c r="R73" i="3"/>
  <c r="H13" s="1"/>
  <c r="R97"/>
  <c r="L19" s="1"/>
  <c r="R52"/>
  <c r="L7" s="1"/>
  <c r="AP24" i="2"/>
  <c r="AQ24"/>
  <c r="BB24"/>
  <c r="AM25"/>
  <c r="AQ25" s="1"/>
  <c r="AH25" s="1"/>
  <c r="T120"/>
  <c r="BA120" s="1"/>
  <c r="U120"/>
  <c r="O26" s="1"/>
  <c r="R88" i="3"/>
  <c r="R16" s="1"/>
  <c r="BC15" s="1"/>
  <c r="AZ3" i="2"/>
  <c r="T41"/>
  <c r="BB41" s="1"/>
  <c r="U41"/>
  <c r="M5" s="1"/>
  <c r="BF72"/>
  <c r="AM41"/>
  <c r="BE72"/>
  <c r="T54"/>
  <c r="P8" s="1"/>
  <c r="BB6"/>
  <c r="U54"/>
  <c r="S75" i="1"/>
  <c r="O13" s="1"/>
  <c r="S51"/>
  <c r="K7" s="1"/>
  <c r="S95" i="3"/>
  <c r="I19" s="1"/>
  <c r="R95"/>
  <c r="H19" s="1"/>
  <c r="AX9" i="2"/>
  <c r="AY5"/>
  <c r="T61"/>
  <c r="BB61" s="1"/>
  <c r="U61"/>
  <c r="AL10"/>
  <c r="AP9"/>
  <c r="T111"/>
  <c r="T23" s="1"/>
  <c r="BD21"/>
  <c r="U111"/>
  <c r="U23" s="1"/>
  <c r="BF122"/>
  <c r="AO111"/>
  <c r="BH52"/>
  <c r="H14"/>
  <c r="BD73"/>
  <c r="BA73"/>
  <c r="AO7"/>
  <c r="BC73"/>
  <c r="T98"/>
  <c r="N20" s="1"/>
  <c r="AP15"/>
  <c r="AP18"/>
  <c r="U98"/>
  <c r="O20" s="1"/>
  <c r="N19"/>
  <c r="BB18" s="1"/>
  <c r="U108" i="3"/>
  <c r="AO108" s="1"/>
  <c r="M22"/>
  <c r="BC14" s="1"/>
  <c r="S61" i="1"/>
  <c r="G10" s="1"/>
  <c r="S55" i="3"/>
  <c r="S7" s="1"/>
  <c r="AZ27"/>
  <c r="X28"/>
  <c r="BF32" s="1"/>
  <c r="AZ33"/>
  <c r="BB33"/>
  <c r="BE33"/>
  <c r="U114"/>
  <c r="AM24"/>
  <c r="T117"/>
  <c r="H26" s="1"/>
  <c r="U118"/>
  <c r="T122"/>
  <c r="R26" s="1"/>
  <c r="U123"/>
  <c r="U133"/>
  <c r="BE112" s="1"/>
  <c r="AN24"/>
  <c r="T151"/>
  <c r="BD32"/>
  <c r="V22"/>
  <c r="AO24"/>
  <c r="AA28"/>
  <c r="BG27" s="1"/>
  <c r="J31"/>
  <c r="AZ30" s="1"/>
  <c r="O31"/>
  <c r="BB30" s="1"/>
  <c r="U139"/>
  <c r="U140"/>
  <c r="BD140" s="1"/>
  <c r="AM30"/>
  <c r="BA24"/>
  <c r="BC24"/>
  <c r="BE24"/>
  <c r="BA27"/>
  <c r="BA33"/>
  <c r="BF33"/>
  <c r="T111"/>
  <c r="U116"/>
  <c r="U121"/>
  <c r="T124"/>
  <c r="X26" s="1"/>
  <c r="U125"/>
  <c r="U129"/>
  <c r="T134"/>
  <c r="U141"/>
  <c r="T144"/>
  <c r="R32" s="1"/>
  <c r="U145"/>
  <c r="U32" s="1"/>
  <c r="T153"/>
  <c r="N35" s="1"/>
  <c r="U154"/>
  <c r="T157"/>
  <c r="V35" s="1"/>
  <c r="U158"/>
  <c r="Y35" s="1"/>
  <c r="T103"/>
  <c r="Z20" s="1"/>
  <c r="BC35"/>
  <c r="U102"/>
  <c r="Y20" s="1"/>
  <c r="U84"/>
  <c r="AO84" s="1"/>
  <c r="T85"/>
  <c r="J17" s="1"/>
  <c r="U90"/>
  <c r="W17" s="1"/>
  <c r="U92"/>
  <c r="AA17" s="1"/>
  <c r="U79"/>
  <c r="BG130" s="1"/>
  <c r="U69"/>
  <c r="U70"/>
  <c r="U68"/>
  <c r="BF129" s="1"/>
  <c r="AO28"/>
  <c r="T56"/>
  <c r="U57"/>
  <c r="W8" s="1"/>
  <c r="AO27"/>
  <c r="AQ27" s="1"/>
  <c r="T58"/>
  <c r="X8" s="1"/>
  <c r="Z4"/>
  <c r="AX35" s="1"/>
  <c r="T46"/>
  <c r="BB46" s="1"/>
  <c r="U48"/>
  <c r="AA5" s="1"/>
  <c r="T45"/>
  <c r="T47"/>
  <c r="X5" s="1"/>
  <c r="BA112"/>
  <c r="V23"/>
  <c r="O32"/>
  <c r="BE91"/>
  <c r="BG91"/>
  <c r="BG135"/>
  <c r="W32"/>
  <c r="AM118"/>
  <c r="BG67"/>
  <c r="AO118"/>
  <c r="BF67"/>
  <c r="K26"/>
  <c r="BE67"/>
  <c r="V5"/>
  <c r="G32"/>
  <c r="BE47"/>
  <c r="BG47"/>
  <c r="BF47"/>
  <c r="AL6"/>
  <c r="AM57"/>
  <c r="AM22"/>
  <c r="AX21"/>
  <c r="T29"/>
  <c r="BC134"/>
  <c r="BF80"/>
  <c r="M32"/>
  <c r="AQ24"/>
  <c r="AM33"/>
  <c r="BA150"/>
  <c r="J7"/>
  <c r="N7"/>
  <c r="BA6" s="1"/>
  <c r="R7"/>
  <c r="BA9"/>
  <c r="J16"/>
  <c r="Y19"/>
  <c r="BC32" s="1"/>
  <c r="AM21"/>
  <c r="BA21"/>
  <c r="AZ24"/>
  <c r="BB24"/>
  <c r="BD24"/>
  <c r="BE32"/>
  <c r="AM27"/>
  <c r="U28"/>
  <c r="AN25" s="1"/>
  <c r="U29"/>
  <c r="R31"/>
  <c r="BD30" s="1"/>
  <c r="I32"/>
  <c r="Q34"/>
  <c r="Y34"/>
  <c r="S35"/>
  <c r="S42"/>
  <c r="BF58"/>
  <c r="U66"/>
  <c r="BF69"/>
  <c r="U81"/>
  <c r="AA14" s="1"/>
  <c r="T105"/>
  <c r="F23" s="1"/>
  <c r="T108"/>
  <c r="BB108" s="1"/>
  <c r="T114"/>
  <c r="Z23" s="1"/>
  <c r="T118"/>
  <c r="U120"/>
  <c r="U122"/>
  <c r="U124"/>
  <c r="T129"/>
  <c r="T130"/>
  <c r="U131"/>
  <c r="U132"/>
  <c r="Q29" s="1"/>
  <c r="BC132"/>
  <c r="T136"/>
  <c r="T141"/>
  <c r="T142"/>
  <c r="T154"/>
  <c r="T155"/>
  <c r="T158"/>
  <c r="AL28"/>
  <c r="BH116"/>
  <c r="AO21"/>
  <c r="R4"/>
  <c r="X4"/>
  <c r="AX32" s="1"/>
  <c r="BC5"/>
  <c r="M7"/>
  <c r="BC11"/>
  <c r="P22"/>
  <c r="BC21" s="1"/>
  <c r="H34"/>
  <c r="AL34" s="1"/>
  <c r="R40"/>
  <c r="J4" s="1"/>
  <c r="U46"/>
  <c r="W5" s="1"/>
  <c r="BE58"/>
  <c r="R62"/>
  <c r="H10" s="1"/>
  <c r="S65"/>
  <c r="BE69"/>
  <c r="U100"/>
  <c r="BD100" s="1"/>
  <c r="BE114"/>
  <c r="T128"/>
  <c r="BD139"/>
  <c r="U143"/>
  <c r="U144"/>
  <c r="BD147"/>
  <c r="AO33"/>
  <c r="AO30"/>
  <c r="AM6"/>
  <c r="R19"/>
  <c r="AL21"/>
  <c r="AL24"/>
  <c r="AP24" s="1"/>
  <c r="AM25"/>
  <c r="AL27"/>
  <c r="AL30"/>
  <c r="M31"/>
  <c r="BA30" s="1"/>
  <c r="P32"/>
  <c r="BC33"/>
  <c r="BG33"/>
  <c r="W4"/>
  <c r="F7"/>
  <c r="W19"/>
  <c r="H25"/>
  <c r="AL25" s="1"/>
  <c r="AP25" s="1"/>
  <c r="AG25" s="1"/>
  <c r="M26"/>
  <c r="BE26"/>
  <c r="S28"/>
  <c r="BC27" s="1"/>
  <c r="S29"/>
  <c r="P31"/>
  <c r="BC30" s="1"/>
  <c r="BF26"/>
  <c r="K32"/>
  <c r="S34"/>
  <c r="BD33" s="1"/>
  <c r="S40"/>
  <c r="T40" s="1"/>
  <c r="T57"/>
  <c r="T59"/>
  <c r="Z8" s="1"/>
  <c r="U64"/>
  <c r="R65"/>
  <c r="P10" s="1"/>
  <c r="U99"/>
  <c r="S20" s="1"/>
  <c r="U103"/>
  <c r="AA20" s="1"/>
  <c r="T109"/>
  <c r="N23" s="1"/>
  <c r="U110"/>
  <c r="U112"/>
  <c r="W23" s="1"/>
  <c r="T113"/>
  <c r="X23" s="1"/>
  <c r="U117"/>
  <c r="U127"/>
  <c r="U128"/>
  <c r="U135"/>
  <c r="Y29" s="1"/>
  <c r="T138"/>
  <c r="T145"/>
  <c r="T146"/>
  <c r="T149"/>
  <c r="F35" s="1"/>
  <c r="U150"/>
  <c r="U151"/>
  <c r="T152"/>
  <c r="AM155"/>
  <c r="T156"/>
  <c r="R53" i="1"/>
  <c r="N7" s="1"/>
  <c r="BA6" s="1"/>
  <c r="R41"/>
  <c r="L4" s="1"/>
  <c r="Q13" i="2"/>
  <c r="BE97"/>
  <c r="Q14"/>
  <c r="BF97"/>
  <c r="T76"/>
  <c r="BA76" s="1"/>
  <c r="BG97"/>
  <c r="AQ12"/>
  <c r="AM76"/>
  <c r="AO76"/>
  <c r="AQ18"/>
  <c r="AM4"/>
  <c r="AL4"/>
  <c r="U44"/>
  <c r="AM44" s="1"/>
  <c r="BC3"/>
  <c r="T44"/>
  <c r="BC44" s="1"/>
  <c r="AO44"/>
  <c r="BD44"/>
  <c r="BF105"/>
  <c r="AX23"/>
  <c r="AP21"/>
  <c r="U51"/>
  <c r="BG62" s="1"/>
  <c r="BG71" s="1"/>
  <c r="AY11"/>
  <c r="AO10"/>
  <c r="AL7"/>
  <c r="T51"/>
  <c r="AQ6"/>
  <c r="T106"/>
  <c r="BB106" s="1"/>
  <c r="AY21"/>
  <c r="U106"/>
  <c r="BE55" s="1"/>
  <c r="AN7"/>
  <c r="BF55"/>
  <c r="BC8"/>
  <c r="I23"/>
  <c r="AM22"/>
  <c r="BF6"/>
  <c r="AP6"/>
  <c r="T52"/>
  <c r="L8" s="1"/>
  <c r="AN13"/>
  <c r="AM7"/>
  <c r="AY14"/>
  <c r="U52"/>
  <c r="BF73" s="1"/>
  <c r="AO100"/>
  <c r="T100"/>
  <c r="BC100" s="1"/>
  <c r="BE121"/>
  <c r="AM100"/>
  <c r="BF121"/>
  <c r="BG111"/>
  <c r="BG121"/>
  <c r="G23"/>
  <c r="BE44"/>
  <c r="BF44"/>
  <c r="BG44"/>
  <c r="BD92"/>
  <c r="Z17"/>
  <c r="AO35" s="1"/>
  <c r="AQ35" s="1"/>
  <c r="AJ34" s="1"/>
  <c r="AY18"/>
  <c r="BB8"/>
  <c r="AX12"/>
  <c r="AZ5"/>
  <c r="AL13"/>
  <c r="AN22"/>
  <c r="AM10"/>
  <c r="AQ10" s="1"/>
  <c r="AH10" s="1"/>
  <c r="AL22"/>
  <c r="AM19"/>
  <c r="L20"/>
  <c r="BA8"/>
  <c r="AY15"/>
  <c r="BG65"/>
  <c r="BH65"/>
  <c r="K20"/>
  <c r="BE65"/>
  <c r="BF65"/>
  <c r="BC79"/>
  <c r="V14"/>
  <c r="AO29" s="1"/>
  <c r="AQ29" s="1"/>
  <c r="AJ28" s="1"/>
  <c r="AP3"/>
  <c r="AO32"/>
  <c r="AQ32" s="1"/>
  <c r="AJ31" s="1"/>
  <c r="AL16"/>
  <c r="AZ18"/>
  <c r="AZ11"/>
  <c r="BC18"/>
  <c r="AN4"/>
  <c r="BH88"/>
  <c r="O23"/>
  <c r="AN10"/>
  <c r="AY3"/>
  <c r="BH45"/>
  <c r="F26"/>
  <c r="AN35"/>
  <c r="AP35" s="1"/>
  <c r="AI34" s="1"/>
  <c r="BD90"/>
  <c r="J26"/>
  <c r="BH67"/>
  <c r="BF66"/>
  <c r="K23"/>
  <c r="BG66"/>
  <c r="BH66"/>
  <c r="BE66"/>
  <c r="BE53"/>
  <c r="I17"/>
  <c r="BF53"/>
  <c r="BG53"/>
  <c r="BH53"/>
  <c r="AM68"/>
  <c r="W11"/>
  <c r="AN29" s="1"/>
  <c r="AP29" s="1"/>
  <c r="AN16"/>
  <c r="AY12"/>
  <c r="BD18"/>
  <c r="BJ31"/>
  <c r="BK31"/>
  <c r="AH31"/>
  <c r="AO94"/>
  <c r="BG43"/>
  <c r="BG119"/>
  <c r="BE119"/>
  <c r="BF119"/>
  <c r="AO78"/>
  <c r="U14"/>
  <c r="AM78"/>
  <c r="AM117"/>
  <c r="AO117"/>
  <c r="BF56"/>
  <c r="I26"/>
  <c r="BG56"/>
  <c r="BH56"/>
  <c r="BE56"/>
  <c r="BD74"/>
  <c r="BA74"/>
  <c r="BB74"/>
  <c r="BC74"/>
  <c r="J14"/>
  <c r="AR28"/>
  <c r="AV27" s="1"/>
  <c r="AG28"/>
  <c r="BK28"/>
  <c r="AH28"/>
  <c r="BJ28"/>
  <c r="BG117"/>
  <c r="BH117"/>
  <c r="BE117"/>
  <c r="BF117"/>
  <c r="AO56"/>
  <c r="AM56"/>
  <c r="U8"/>
  <c r="AU33"/>
  <c r="BB94"/>
  <c r="BC94"/>
  <c r="BA94"/>
  <c r="F20"/>
  <c r="BA148"/>
  <c r="BC159"/>
  <c r="BA137"/>
  <c r="BG137"/>
  <c r="BF159"/>
  <c r="BF17"/>
  <c r="BH63"/>
  <c r="BH35"/>
  <c r="BA86"/>
  <c r="BB86"/>
  <c r="BC86"/>
  <c r="BD86"/>
  <c r="L17"/>
  <c r="BH78"/>
  <c r="AM119"/>
  <c r="AO119"/>
  <c r="BF78"/>
  <c r="M26"/>
  <c r="BE78"/>
  <c r="BG78"/>
  <c r="BE141"/>
  <c r="BE148" s="1"/>
  <c r="BF141"/>
  <c r="BG141"/>
  <c r="BH141"/>
  <c r="AO80"/>
  <c r="AM80"/>
  <c r="Y14"/>
  <c r="AN32" s="1"/>
  <c r="AP32" s="1"/>
  <c r="AR31"/>
  <c r="AV30" s="1"/>
  <c r="AG31"/>
  <c r="BC61"/>
  <c r="BD61"/>
  <c r="F11"/>
  <c r="BB76"/>
  <c r="BF106"/>
  <c r="BG106"/>
  <c r="BH106"/>
  <c r="BE106"/>
  <c r="AO55"/>
  <c r="AM55"/>
  <c r="S8"/>
  <c r="BK30"/>
  <c r="AR30"/>
  <c r="BJ30"/>
  <c r="BH74"/>
  <c r="BE74"/>
  <c r="BF74"/>
  <c r="AM63"/>
  <c r="BG74"/>
  <c r="AO63"/>
  <c r="M11"/>
  <c r="AO50"/>
  <c r="BE39"/>
  <c r="BF39"/>
  <c r="BG39"/>
  <c r="AM50"/>
  <c r="BH39"/>
  <c r="G8"/>
  <c r="AX18"/>
  <c r="BB5"/>
  <c r="BF5" s="1"/>
  <c r="AO4"/>
  <c r="BB148"/>
  <c r="BD159"/>
  <c r="BB137"/>
  <c r="BH137"/>
  <c r="BH40"/>
  <c r="BG159"/>
  <c r="BF148"/>
  <c r="BF23"/>
  <c r="BE100"/>
  <c r="AO121"/>
  <c r="BA83"/>
  <c r="BB83"/>
  <c r="BC83"/>
  <c r="BD83"/>
  <c r="BH42"/>
  <c r="F17"/>
  <c r="BC65"/>
  <c r="BD65"/>
  <c r="BA65"/>
  <c r="BB65"/>
  <c r="P11"/>
  <c r="BC77"/>
  <c r="BB62"/>
  <c r="BJ33"/>
  <c r="BK33"/>
  <c r="AR33"/>
  <c r="BC64"/>
  <c r="BD64"/>
  <c r="BA64"/>
  <c r="BB64"/>
  <c r="N11"/>
  <c r="D45"/>
  <c r="D44"/>
  <c r="BC148"/>
  <c r="BA159"/>
  <c r="BC137"/>
  <c r="AE28" s="1"/>
  <c r="BI34"/>
  <c r="BE137"/>
  <c r="BH32"/>
  <c r="BI31" s="1"/>
  <c r="BH159"/>
  <c r="BG148"/>
  <c r="BA87"/>
  <c r="BB87"/>
  <c r="BC87"/>
  <c r="P17"/>
  <c r="BJ34"/>
  <c r="AW34" s="1"/>
  <c r="BK34"/>
  <c r="AH34"/>
  <c r="BC66"/>
  <c r="BD66"/>
  <c r="BA66"/>
  <c r="BB66"/>
  <c r="R11"/>
  <c r="BJ27"/>
  <c r="BK27"/>
  <c r="AR27"/>
  <c r="BG118"/>
  <c r="BH118"/>
  <c r="BE118"/>
  <c r="BF118"/>
  <c r="AM67"/>
  <c r="AO67"/>
  <c r="U11"/>
  <c r="BE95"/>
  <c r="BF95"/>
  <c r="BG95"/>
  <c r="AO54"/>
  <c r="AM54"/>
  <c r="Q8"/>
  <c r="AR34"/>
  <c r="AV33" s="1"/>
  <c r="AG34"/>
  <c r="BD148"/>
  <c r="BB159"/>
  <c r="BD137"/>
  <c r="BH75"/>
  <c r="BF137"/>
  <c r="BE159"/>
  <c r="BH148"/>
  <c r="U53" i="1"/>
  <c r="BG84" s="1"/>
  <c r="R43" i="3"/>
  <c r="P4" s="1"/>
  <c r="S43"/>
  <c r="Q4" s="1"/>
  <c r="S94"/>
  <c r="G19" s="1"/>
  <c r="AX18" s="1"/>
  <c r="S41"/>
  <c r="M4" s="1"/>
  <c r="R41"/>
  <c r="U40"/>
  <c r="K5" s="1"/>
  <c r="S97"/>
  <c r="S39"/>
  <c r="I4" s="1"/>
  <c r="R39"/>
  <c r="H4" s="1"/>
  <c r="AM18"/>
  <c r="AL18"/>
  <c r="AO9"/>
  <c r="T42"/>
  <c r="N5" s="1"/>
  <c r="N4"/>
  <c r="U42"/>
  <c r="BE83" s="1"/>
  <c r="O4"/>
  <c r="AL3"/>
  <c r="AO15"/>
  <c r="T98" i="1"/>
  <c r="N20" s="1"/>
  <c r="S39"/>
  <c r="I4" s="1"/>
  <c r="AX8" s="1"/>
  <c r="AO12" i="3"/>
  <c r="T86"/>
  <c r="L17" s="1"/>
  <c r="L16"/>
  <c r="U86"/>
  <c r="BG75" s="1"/>
  <c r="S83"/>
  <c r="G16" s="1"/>
  <c r="AM16" s="1"/>
  <c r="S86" i="1"/>
  <c r="R86"/>
  <c r="S96"/>
  <c r="K19" s="1"/>
  <c r="R96"/>
  <c r="J19" s="1"/>
  <c r="S64"/>
  <c r="O10" s="1"/>
  <c r="R64"/>
  <c r="N10" s="1"/>
  <c r="S43"/>
  <c r="Q4" s="1"/>
  <c r="R43"/>
  <c r="P4" s="1"/>
  <c r="S72"/>
  <c r="G13" s="1"/>
  <c r="R72"/>
  <c r="S73"/>
  <c r="I13" s="1"/>
  <c r="R73"/>
  <c r="H13" s="1"/>
  <c r="S72" i="3"/>
  <c r="G13" s="1"/>
  <c r="R72"/>
  <c r="F13" s="1"/>
  <c r="R61"/>
  <c r="F10" s="1"/>
  <c r="S61"/>
  <c r="U65"/>
  <c r="AO65" s="1"/>
  <c r="Q10"/>
  <c r="AZ20" s="1"/>
  <c r="S87" i="1"/>
  <c r="Q16" s="1"/>
  <c r="BB15" s="1"/>
  <c r="S97"/>
  <c r="R97"/>
  <c r="L19" s="1"/>
  <c r="R83"/>
  <c r="F16" s="1"/>
  <c r="S83"/>
  <c r="G16" s="1"/>
  <c r="R51"/>
  <c r="J7" s="1"/>
  <c r="S63"/>
  <c r="M10" s="1"/>
  <c r="S50"/>
  <c r="G7" s="1"/>
  <c r="S65"/>
  <c r="Q10" s="1"/>
  <c r="AL9"/>
  <c r="R84"/>
  <c r="H16" s="1"/>
  <c r="S84"/>
  <c r="I16" s="1"/>
  <c r="S63" i="3"/>
  <c r="M10" s="1"/>
  <c r="R87"/>
  <c r="P16" s="1"/>
  <c r="BB15" s="1"/>
  <c r="AL15"/>
  <c r="AO18"/>
  <c r="R75" i="1"/>
  <c r="N13" s="1"/>
  <c r="R95"/>
  <c r="H19" s="1"/>
  <c r="BB8" s="1"/>
  <c r="R40"/>
  <c r="J4" s="1"/>
  <c r="S40"/>
  <c r="K4" s="1"/>
  <c r="R76" i="3"/>
  <c r="P13" s="1"/>
  <c r="BA15"/>
  <c r="T92"/>
  <c r="BA92" s="1"/>
  <c r="T91"/>
  <c r="X17" s="1"/>
  <c r="AZ15"/>
  <c r="T84"/>
  <c r="BA84" s="1"/>
  <c r="T90"/>
  <c r="V17" s="1"/>
  <c r="BA11"/>
  <c r="AM15"/>
  <c r="AN12"/>
  <c r="BB32"/>
  <c r="AN21"/>
  <c r="AN30"/>
  <c r="AP30" s="1"/>
  <c r="F16"/>
  <c r="T89"/>
  <c r="BB89" s="1"/>
  <c r="S76"/>
  <c r="Q13" s="1"/>
  <c r="S62"/>
  <c r="U62" s="1"/>
  <c r="AL9"/>
  <c r="AN6"/>
  <c r="S41" i="1"/>
  <c r="S94"/>
  <c r="T94" s="1"/>
  <c r="S75" i="3"/>
  <c r="O13" s="1"/>
  <c r="AO16"/>
  <c r="AN15"/>
  <c r="AO3"/>
  <c r="AM9"/>
  <c r="AN3"/>
  <c r="S85" i="1"/>
  <c r="K16" s="1"/>
  <c r="R85"/>
  <c r="R52"/>
  <c r="L7" s="1"/>
  <c r="S52"/>
  <c r="M7" s="1"/>
  <c r="AL6"/>
  <c r="S42"/>
  <c r="O4" s="1"/>
  <c r="R74" i="3"/>
  <c r="J13" s="1"/>
  <c r="S74"/>
  <c r="K13" s="1"/>
  <c r="AL12"/>
  <c r="T81"/>
  <c r="Z14" s="1"/>
  <c r="U77"/>
  <c r="AM77" s="1"/>
  <c r="T78"/>
  <c r="BC78" s="1"/>
  <c r="T79"/>
  <c r="AM79"/>
  <c r="BA23"/>
  <c r="BA32"/>
  <c r="AQ30"/>
  <c r="AR30" s="1"/>
  <c r="AN31"/>
  <c r="AM12"/>
  <c r="AN18"/>
  <c r="AN27"/>
  <c r="AP27" s="1"/>
  <c r="AN33"/>
  <c r="T77"/>
  <c r="BA77" s="1"/>
  <c r="R76" i="1"/>
  <c r="U76" s="1"/>
  <c r="AM12"/>
  <c r="AM9"/>
  <c r="S62"/>
  <c r="I10" s="1"/>
  <c r="R62"/>
  <c r="BJ24" i="3"/>
  <c r="BK24"/>
  <c r="AR24"/>
  <c r="D43"/>
  <c r="D42"/>
  <c r="BA45"/>
  <c r="BB45"/>
  <c r="BF149"/>
  <c r="BG149"/>
  <c r="BH149"/>
  <c r="AM48"/>
  <c r="BE149"/>
  <c r="AO48"/>
  <c r="BB56"/>
  <c r="BC56"/>
  <c r="BH128"/>
  <c r="BE128"/>
  <c r="BF128"/>
  <c r="BG128"/>
  <c r="AO57"/>
  <c r="BB59"/>
  <c r="BC59"/>
  <c r="BF140"/>
  <c r="BF151"/>
  <c r="BG151"/>
  <c r="BE151"/>
  <c r="BG119"/>
  <c r="BE119"/>
  <c r="BF119"/>
  <c r="AM78"/>
  <c r="BH119"/>
  <c r="BE141"/>
  <c r="BF141"/>
  <c r="BG141"/>
  <c r="AM80"/>
  <c r="AO80"/>
  <c r="BC81"/>
  <c r="BB81"/>
  <c r="BB86"/>
  <c r="BD90"/>
  <c r="BA99"/>
  <c r="BC99"/>
  <c r="BB99"/>
  <c r="BD99"/>
  <c r="BB114"/>
  <c r="BD114"/>
  <c r="BC114"/>
  <c r="BC117"/>
  <c r="BA117"/>
  <c r="BB117"/>
  <c r="BD117"/>
  <c r="AM120"/>
  <c r="BF89"/>
  <c r="BG89"/>
  <c r="AO120"/>
  <c r="AN9"/>
  <c r="BA35"/>
  <c r="BA14"/>
  <c r="BA20"/>
  <c r="AX24"/>
  <c r="BF24"/>
  <c r="BG30"/>
  <c r="BC45"/>
  <c r="BD48"/>
  <c r="T63"/>
  <c r="T65"/>
  <c r="T67"/>
  <c r="BA48"/>
  <c r="BB48"/>
  <c r="BF85"/>
  <c r="BG85"/>
  <c r="BF107"/>
  <c r="BG107"/>
  <c r="BE108"/>
  <c r="BB107"/>
  <c r="BA107"/>
  <c r="BC107"/>
  <c r="BB110"/>
  <c r="BD110"/>
  <c r="BC110"/>
  <c r="BB111"/>
  <c r="BA111"/>
  <c r="BC111"/>
  <c r="AM3"/>
  <c r="AN34"/>
  <c r="AP34" s="1"/>
  <c r="AO6"/>
  <c r="BE35"/>
  <c r="BG26"/>
  <c r="BH26" s="1"/>
  <c r="AX27"/>
  <c r="BF27"/>
  <c r="AO31"/>
  <c r="BC48"/>
  <c r="U53"/>
  <c r="AO67"/>
  <c r="T68"/>
  <c r="T69"/>
  <c r="T70"/>
  <c r="BH151" s="1"/>
  <c r="BE107"/>
  <c r="BA114"/>
  <c r="AO34"/>
  <c r="BF83"/>
  <c r="BG83"/>
  <c r="AM42"/>
  <c r="BH127"/>
  <c r="BE127"/>
  <c r="BF127"/>
  <c r="AM46"/>
  <c r="AO46"/>
  <c r="BG127"/>
  <c r="BB57"/>
  <c r="BC57"/>
  <c r="BD84"/>
  <c r="BB85"/>
  <c r="BA85"/>
  <c r="BC85"/>
  <c r="BC89"/>
  <c r="BA91"/>
  <c r="BF154"/>
  <c r="BF114"/>
  <c r="AM103"/>
  <c r="BG154"/>
  <c r="BE154"/>
  <c r="BG114"/>
  <c r="AO103"/>
  <c r="BB113"/>
  <c r="BA113"/>
  <c r="BC113"/>
  <c r="BC9"/>
  <c r="BB35"/>
  <c r="AO25"/>
  <c r="BF35"/>
  <c r="AX30"/>
  <c r="AL33"/>
  <c r="BG35"/>
  <c r="U56"/>
  <c r="BD56" s="1"/>
  <c r="BA56"/>
  <c r="U58"/>
  <c r="BA58"/>
  <c r="U59"/>
  <c r="BD59" s="1"/>
  <c r="BA59"/>
  <c r="T62"/>
  <c r="T64"/>
  <c r="T66"/>
  <c r="BH107" s="1"/>
  <c r="AO69"/>
  <c r="AO70"/>
  <c r="AO78"/>
  <c r="BE85"/>
  <c r="BA110"/>
  <c r="BA42"/>
  <c r="BG116"/>
  <c r="BE116"/>
  <c r="AM45"/>
  <c r="AO45"/>
  <c r="BF116"/>
  <c r="BA46"/>
  <c r="BE138"/>
  <c r="BF138"/>
  <c r="BG138"/>
  <c r="AM47"/>
  <c r="AO47"/>
  <c r="BB53"/>
  <c r="BC53"/>
  <c r="BG118"/>
  <c r="BE118"/>
  <c r="BF118"/>
  <c r="BH118"/>
  <c r="BD78"/>
  <c r="BH152"/>
  <c r="BD92"/>
  <c r="BB92"/>
  <c r="BC92"/>
  <c r="AM98"/>
  <c r="BF87"/>
  <c r="BG87"/>
  <c r="AO98"/>
  <c r="BF110"/>
  <c r="AM99"/>
  <c r="BH110"/>
  <c r="BE110"/>
  <c r="BG110"/>
  <c r="AO99"/>
  <c r="BF112"/>
  <c r="AM101"/>
  <c r="BE132"/>
  <c r="BF132"/>
  <c r="BG132"/>
  <c r="AO101"/>
  <c r="BG112"/>
  <c r="BE143"/>
  <c r="BF113"/>
  <c r="AM102"/>
  <c r="BF143"/>
  <c r="BG143"/>
  <c r="BG113"/>
  <c r="AO102"/>
  <c r="BD103"/>
  <c r="BB105"/>
  <c r="BA105"/>
  <c r="BC105"/>
  <c r="BB109"/>
  <c r="BA109"/>
  <c r="BC109"/>
  <c r="BB112"/>
  <c r="BD112"/>
  <c r="BC112"/>
  <c r="AM116"/>
  <c r="BE45"/>
  <c r="AO116"/>
  <c r="BF45"/>
  <c r="AM117"/>
  <c r="BF56"/>
  <c r="BG56"/>
  <c r="AO117"/>
  <c r="BD45"/>
  <c r="BC46"/>
  <c r="BG78"/>
  <c r="AM119"/>
  <c r="BC122"/>
  <c r="BD122"/>
  <c r="BA122"/>
  <c r="BC124"/>
  <c r="BD124"/>
  <c r="BA124"/>
  <c r="AM128"/>
  <c r="AO128"/>
  <c r="BG79"/>
  <c r="AM130"/>
  <c r="AO130"/>
  <c r="BE79"/>
  <c r="BE101"/>
  <c r="AM132"/>
  <c r="AO132"/>
  <c r="BG101"/>
  <c r="BG123"/>
  <c r="AM134"/>
  <c r="BH123"/>
  <c r="AO134"/>
  <c r="BE123"/>
  <c r="BF157"/>
  <c r="BG157"/>
  <c r="AM136"/>
  <c r="BH157"/>
  <c r="AO136"/>
  <c r="BB149"/>
  <c r="BC149"/>
  <c r="BB153"/>
  <c r="BC153"/>
  <c r="AO154"/>
  <c r="BE103"/>
  <c r="BG103"/>
  <c r="BB157"/>
  <c r="BC157"/>
  <c r="AO158"/>
  <c r="BE147"/>
  <c r="BF147"/>
  <c r="BG147"/>
  <c r="BH130"/>
  <c r="BE131"/>
  <c r="BF131"/>
  <c r="AO90"/>
  <c r="BF153"/>
  <c r="BG153"/>
  <c r="BH153"/>
  <c r="AO92"/>
  <c r="BG121"/>
  <c r="BF111"/>
  <c r="AM100"/>
  <c r="BH121"/>
  <c r="BE121"/>
  <c r="BH111"/>
  <c r="AO110"/>
  <c r="BE99"/>
  <c r="BG99"/>
  <c r="BH133"/>
  <c r="AO112"/>
  <c r="BE133"/>
  <c r="BF133"/>
  <c r="BF155"/>
  <c r="AO114"/>
  <c r="BG155"/>
  <c r="BH155"/>
  <c r="BE100"/>
  <c r="AM121"/>
  <c r="BG100"/>
  <c r="BE134"/>
  <c r="BF134"/>
  <c r="AM123"/>
  <c r="BF156"/>
  <c r="BG156"/>
  <c r="AM125"/>
  <c r="BD127"/>
  <c r="BA127"/>
  <c r="BB127"/>
  <c r="BD129"/>
  <c r="BA129"/>
  <c r="BB129"/>
  <c r="BD131"/>
  <c r="BA131"/>
  <c r="BB131"/>
  <c r="BD133"/>
  <c r="BA133"/>
  <c r="BB133"/>
  <c r="BD135"/>
  <c r="BA135"/>
  <c r="BB135"/>
  <c r="BA138"/>
  <c r="BB138"/>
  <c r="BC138"/>
  <c r="AM139"/>
  <c r="AO139"/>
  <c r="BA140"/>
  <c r="BB140"/>
  <c r="BC140"/>
  <c r="AM141"/>
  <c r="BG80"/>
  <c r="AO141"/>
  <c r="BE80"/>
  <c r="BA142"/>
  <c r="BB142"/>
  <c r="BC142"/>
  <c r="AM143"/>
  <c r="BE102"/>
  <c r="AO143"/>
  <c r="BG102"/>
  <c r="BA144"/>
  <c r="BB144"/>
  <c r="BC144"/>
  <c r="AM145"/>
  <c r="BG124"/>
  <c r="AO145"/>
  <c r="BH124"/>
  <c r="BE124"/>
  <c r="BA146"/>
  <c r="BB146"/>
  <c r="BC146"/>
  <c r="BF158"/>
  <c r="AM147"/>
  <c r="BG158"/>
  <c r="AO147"/>
  <c r="BH158"/>
  <c r="BB150"/>
  <c r="BC150"/>
  <c r="BD150"/>
  <c r="BB154"/>
  <c r="BC154"/>
  <c r="BD154"/>
  <c r="BB158"/>
  <c r="BC158"/>
  <c r="BD158"/>
  <c r="T80"/>
  <c r="BH141" s="1"/>
  <c r="T98"/>
  <c r="BH87" s="1"/>
  <c r="BH101"/>
  <c r="T102"/>
  <c r="BH143" s="1"/>
  <c r="T116"/>
  <c r="T120"/>
  <c r="BG131"/>
  <c r="BG133"/>
  <c r="BH145"/>
  <c r="BH147"/>
  <c r="BE156"/>
  <c r="AM127"/>
  <c r="AO127"/>
  <c r="AM129"/>
  <c r="AO129"/>
  <c r="BH90"/>
  <c r="AM131"/>
  <c r="AO131"/>
  <c r="BF90"/>
  <c r="AM133"/>
  <c r="AO133"/>
  <c r="BE146"/>
  <c r="BF146"/>
  <c r="AM135"/>
  <c r="BG146"/>
  <c r="AO135"/>
  <c r="BB151"/>
  <c r="BC151"/>
  <c r="BD151"/>
  <c r="BB155"/>
  <c r="BC155"/>
  <c r="BD155"/>
  <c r="BG57"/>
  <c r="BG59"/>
  <c r="BH67"/>
  <c r="BE75"/>
  <c r="BE78"/>
  <c r="BF79"/>
  <c r="T101"/>
  <c r="BH132" s="1"/>
  <c r="BF101"/>
  <c r="T119"/>
  <c r="T121"/>
  <c r="AO122"/>
  <c r="T123"/>
  <c r="BH134" s="1"/>
  <c r="BF124"/>
  <c r="T125"/>
  <c r="BH156" s="1"/>
  <c r="BC127"/>
  <c r="BC129"/>
  <c r="BC131"/>
  <c r="BC133"/>
  <c r="BC135"/>
  <c r="U152"/>
  <c r="BD152" s="1"/>
  <c r="BE153"/>
  <c r="U156"/>
  <c r="BD156" s="1"/>
  <c r="BE157"/>
  <c r="BC79"/>
  <c r="BA79"/>
  <c r="BA100"/>
  <c r="BC100"/>
  <c r="BC118"/>
  <c r="BA118"/>
  <c r="BE145"/>
  <c r="BF145"/>
  <c r="BG145"/>
  <c r="AM124"/>
  <c r="BD128"/>
  <c r="BA128"/>
  <c r="BB128"/>
  <c r="BD130"/>
  <c r="BA130"/>
  <c r="BB130"/>
  <c r="BD132"/>
  <c r="BA132"/>
  <c r="BB132"/>
  <c r="BD134"/>
  <c r="BA134"/>
  <c r="BB134"/>
  <c r="BD136"/>
  <c r="BA136"/>
  <c r="BB136"/>
  <c r="AM138"/>
  <c r="AO138"/>
  <c r="BA139"/>
  <c r="BB139"/>
  <c r="BC139"/>
  <c r="AM140"/>
  <c r="AO140"/>
  <c r="BA141"/>
  <c r="BB141"/>
  <c r="BC141"/>
  <c r="AM142"/>
  <c r="BH91"/>
  <c r="AO142"/>
  <c r="BF91"/>
  <c r="BA143"/>
  <c r="BB143"/>
  <c r="BC143"/>
  <c r="AM144"/>
  <c r="AO144"/>
  <c r="BA145"/>
  <c r="BB145"/>
  <c r="BC145"/>
  <c r="AM146"/>
  <c r="BH135"/>
  <c r="AO146"/>
  <c r="BE135"/>
  <c r="BF135"/>
  <c r="BA147"/>
  <c r="BB147"/>
  <c r="BC147"/>
  <c r="BB152"/>
  <c r="BC152"/>
  <c r="BB156"/>
  <c r="BC156"/>
  <c r="D40"/>
  <c r="BF57"/>
  <c r="BF59"/>
  <c r="AO79"/>
  <c r="AM84"/>
  <c r="U85"/>
  <c r="BD85" s="1"/>
  <c r="U89"/>
  <c r="AM90"/>
  <c r="U91"/>
  <c r="AM92"/>
  <c r="BH99"/>
  <c r="BF100"/>
  <c r="BH103"/>
  <c r="U105"/>
  <c r="BD105" s="1"/>
  <c r="U107"/>
  <c r="U109"/>
  <c r="BD109" s="1"/>
  <c r="AM110"/>
  <c r="U111"/>
  <c r="BG111"/>
  <c r="AM112"/>
  <c r="U113"/>
  <c r="AM114"/>
  <c r="AO119"/>
  <c r="BB122"/>
  <c r="BB124"/>
  <c r="BG134"/>
  <c r="BH146"/>
  <c r="U149"/>
  <c r="BA149"/>
  <c r="AM150"/>
  <c r="U153"/>
  <c r="BD153" s="1"/>
  <c r="BA153"/>
  <c r="AM154"/>
  <c r="U157"/>
  <c r="BD157" s="1"/>
  <c r="BA157"/>
  <c r="AM158"/>
  <c r="BE158"/>
  <c r="AL27" i="1"/>
  <c r="AL28"/>
  <c r="BG33"/>
  <c r="BF44"/>
  <c r="N19"/>
  <c r="S19"/>
  <c r="AO26"/>
  <c r="T101"/>
  <c r="V20" s="1"/>
  <c r="AL22"/>
  <c r="M19"/>
  <c r="T99"/>
  <c r="R20" s="1"/>
  <c r="U100"/>
  <c r="BB18"/>
  <c r="U98"/>
  <c r="O20" s="1"/>
  <c r="AL21"/>
  <c r="AN30"/>
  <c r="BF26"/>
  <c r="BA27"/>
  <c r="BF32"/>
  <c r="G29"/>
  <c r="BA17" s="1"/>
  <c r="AM30"/>
  <c r="AM34"/>
  <c r="BA33"/>
  <c r="BC33"/>
  <c r="BE33"/>
  <c r="BE46"/>
  <c r="BF78"/>
  <c r="T103"/>
  <c r="Z20" s="1"/>
  <c r="AO21"/>
  <c r="AL24"/>
  <c r="AL30"/>
  <c r="BC5"/>
  <c r="K22"/>
  <c r="BB21"/>
  <c r="BC24"/>
  <c r="BE24"/>
  <c r="BE35"/>
  <c r="AZ27"/>
  <c r="BB27"/>
  <c r="AO25"/>
  <c r="BG27"/>
  <c r="U106"/>
  <c r="T109"/>
  <c r="N23" s="1"/>
  <c r="T113"/>
  <c r="X23" s="1"/>
  <c r="T117"/>
  <c r="H26" s="1"/>
  <c r="T121"/>
  <c r="P26" s="1"/>
  <c r="T125"/>
  <c r="Z26" s="1"/>
  <c r="T129"/>
  <c r="J29" s="1"/>
  <c r="T133"/>
  <c r="R29" s="1"/>
  <c r="AO24"/>
  <c r="AO27"/>
  <c r="AO33"/>
  <c r="AN22"/>
  <c r="AN31"/>
  <c r="BC8"/>
  <c r="AL18"/>
  <c r="BC35"/>
  <c r="AM21"/>
  <c r="BD35"/>
  <c r="G23"/>
  <c r="K23"/>
  <c r="BE26"/>
  <c r="AM28"/>
  <c r="BC27"/>
  <c r="BF27"/>
  <c r="AM31"/>
  <c r="AM33"/>
  <c r="AQ33" s="1"/>
  <c r="BE44"/>
  <c r="BF66"/>
  <c r="U102"/>
  <c r="Y20" s="1"/>
  <c r="T107"/>
  <c r="J23" s="1"/>
  <c r="U108"/>
  <c r="T111"/>
  <c r="U112"/>
  <c r="W23" s="1"/>
  <c r="U116"/>
  <c r="AO116" s="1"/>
  <c r="T119"/>
  <c r="U120"/>
  <c r="O26" s="1"/>
  <c r="T123"/>
  <c r="V26" s="1"/>
  <c r="AO29" s="1"/>
  <c r="U124"/>
  <c r="Y26" s="1"/>
  <c r="T127"/>
  <c r="U128"/>
  <c r="T131"/>
  <c r="N29" s="1"/>
  <c r="U132"/>
  <c r="Q29" s="1"/>
  <c r="T135"/>
  <c r="X29" s="1"/>
  <c r="U136"/>
  <c r="AA29" s="1"/>
  <c r="T139"/>
  <c r="U140"/>
  <c r="AM140" s="1"/>
  <c r="T143"/>
  <c r="P32" s="1"/>
  <c r="U144"/>
  <c r="S32" s="1"/>
  <c r="T147"/>
  <c r="Z32" s="1"/>
  <c r="T151"/>
  <c r="BC151" s="1"/>
  <c r="U152"/>
  <c r="M35" s="1"/>
  <c r="T155"/>
  <c r="R35" s="1"/>
  <c r="U156"/>
  <c r="U35" s="1"/>
  <c r="AM18"/>
  <c r="BA21"/>
  <c r="BC21"/>
  <c r="BD32"/>
  <c r="AM24"/>
  <c r="AQ24" s="1"/>
  <c r="AR24" s="1"/>
  <c r="AM25"/>
  <c r="AM27"/>
  <c r="AL31"/>
  <c r="AL33"/>
  <c r="BG55"/>
  <c r="BE66"/>
  <c r="U103"/>
  <c r="AA20" s="1"/>
  <c r="U109"/>
  <c r="O23" s="1"/>
  <c r="U113"/>
  <c r="Y23" s="1"/>
  <c r="U117"/>
  <c r="U121"/>
  <c r="Q26" s="1"/>
  <c r="U125"/>
  <c r="AA26" s="1"/>
  <c r="U129"/>
  <c r="U133"/>
  <c r="S29" s="1"/>
  <c r="U141"/>
  <c r="U145"/>
  <c r="U32" s="1"/>
  <c r="U149"/>
  <c r="U153"/>
  <c r="O35" s="1"/>
  <c r="U157"/>
  <c r="W35" s="1"/>
  <c r="BH24"/>
  <c r="AN25"/>
  <c r="AN24"/>
  <c r="AP24" s="1"/>
  <c r="AZ33"/>
  <c r="BB33"/>
  <c r="BD33"/>
  <c r="BF33"/>
  <c r="T105"/>
  <c r="T106"/>
  <c r="BA106" s="1"/>
  <c r="U110"/>
  <c r="Q23" s="1"/>
  <c r="U114"/>
  <c r="AA23" s="1"/>
  <c r="U118"/>
  <c r="U122"/>
  <c r="S26" s="1"/>
  <c r="U130"/>
  <c r="U134"/>
  <c r="U29" s="1"/>
  <c r="U138"/>
  <c r="U142"/>
  <c r="O32" s="1"/>
  <c r="U146"/>
  <c r="W32" s="1"/>
  <c r="U150"/>
  <c r="U154"/>
  <c r="Q35" s="1"/>
  <c r="AN21"/>
  <c r="AP21" s="1"/>
  <c r="T90"/>
  <c r="V17" s="1"/>
  <c r="AO30"/>
  <c r="AL15"/>
  <c r="AN27"/>
  <c r="AP27" s="1"/>
  <c r="AN33"/>
  <c r="AP33" s="1"/>
  <c r="AM15"/>
  <c r="X16"/>
  <c r="BB32" s="1"/>
  <c r="T88"/>
  <c r="R17" s="1"/>
  <c r="U89"/>
  <c r="T92"/>
  <c r="Z17" s="1"/>
  <c r="AN3"/>
  <c r="L16"/>
  <c r="AN28"/>
  <c r="AP28" s="1"/>
  <c r="AN34"/>
  <c r="AP34" s="1"/>
  <c r="BC15"/>
  <c r="T89"/>
  <c r="BB89" s="1"/>
  <c r="U90"/>
  <c r="W17" s="1"/>
  <c r="U91"/>
  <c r="Y17" s="1"/>
  <c r="U88"/>
  <c r="S17" s="1"/>
  <c r="BB35"/>
  <c r="AM77"/>
  <c r="S14"/>
  <c r="T77"/>
  <c r="U72"/>
  <c r="G14" s="1"/>
  <c r="AN6"/>
  <c r="BB77"/>
  <c r="R14"/>
  <c r="BF152"/>
  <c r="AA14"/>
  <c r="BA35"/>
  <c r="T80"/>
  <c r="X14" s="1"/>
  <c r="AL12"/>
  <c r="R74"/>
  <c r="T74" s="1"/>
  <c r="T79"/>
  <c r="V14" s="1"/>
  <c r="AO15"/>
  <c r="AO12"/>
  <c r="AO18"/>
  <c r="AZ35"/>
  <c r="T67"/>
  <c r="BA67" s="1"/>
  <c r="U69"/>
  <c r="Y11" s="1"/>
  <c r="U66"/>
  <c r="S11" s="1"/>
  <c r="BA68"/>
  <c r="V11"/>
  <c r="BA69"/>
  <c r="X11"/>
  <c r="BA66"/>
  <c r="R11"/>
  <c r="BA70"/>
  <c r="Z11"/>
  <c r="AO28"/>
  <c r="AZ23"/>
  <c r="AP22"/>
  <c r="AG22" s="1"/>
  <c r="AO6"/>
  <c r="R61"/>
  <c r="R63"/>
  <c r="R65"/>
  <c r="AN12"/>
  <c r="AN18"/>
  <c r="AM6"/>
  <c r="AN9"/>
  <c r="AN15"/>
  <c r="F7"/>
  <c r="AL3"/>
  <c r="AM3"/>
  <c r="BC11"/>
  <c r="AZ21"/>
  <c r="BJ24"/>
  <c r="BC47"/>
  <c r="BA47"/>
  <c r="BB47"/>
  <c r="BD55"/>
  <c r="BA55"/>
  <c r="BB55"/>
  <c r="BC55"/>
  <c r="R8"/>
  <c r="BG117"/>
  <c r="BH117"/>
  <c r="BE117"/>
  <c r="BF117"/>
  <c r="AM56"/>
  <c r="AO56"/>
  <c r="BD59"/>
  <c r="BA59"/>
  <c r="BB59"/>
  <c r="BC59"/>
  <c r="AO9"/>
  <c r="AO22"/>
  <c r="AP31"/>
  <c r="AX35"/>
  <c r="AO34"/>
  <c r="AQ34" s="1"/>
  <c r="BC44"/>
  <c r="BA44"/>
  <c r="BB44"/>
  <c r="BC48"/>
  <c r="BA48"/>
  <c r="BB48"/>
  <c r="BD56"/>
  <c r="BA56"/>
  <c r="BB56"/>
  <c r="BC56"/>
  <c r="BH128"/>
  <c r="BE128"/>
  <c r="BF128"/>
  <c r="BG128"/>
  <c r="AM57"/>
  <c r="AO57"/>
  <c r="F13"/>
  <c r="AQ21"/>
  <c r="BH21"/>
  <c r="AQ30"/>
  <c r="T42"/>
  <c r="BC45"/>
  <c r="BA45"/>
  <c r="BB45"/>
  <c r="BD57"/>
  <c r="BA57"/>
  <c r="BB57"/>
  <c r="BC57"/>
  <c r="BE139"/>
  <c r="BF139"/>
  <c r="BG139"/>
  <c r="BH139"/>
  <c r="Y8"/>
  <c r="AM58"/>
  <c r="AO58"/>
  <c r="AO3"/>
  <c r="AO23"/>
  <c r="BB23"/>
  <c r="AP30"/>
  <c r="AX32"/>
  <c r="BC12"/>
  <c r="BA23"/>
  <c r="BC23"/>
  <c r="BC18"/>
  <c r="D43"/>
  <c r="D42"/>
  <c r="BC46"/>
  <c r="BA46"/>
  <c r="BB46"/>
  <c r="BF106"/>
  <c r="BG106"/>
  <c r="BH106"/>
  <c r="BE106"/>
  <c r="S8"/>
  <c r="AM55"/>
  <c r="AO55"/>
  <c r="BD58"/>
  <c r="BA58"/>
  <c r="BB58"/>
  <c r="BC58"/>
  <c r="X8"/>
  <c r="BF150"/>
  <c r="BG150"/>
  <c r="BH150"/>
  <c r="BE150"/>
  <c r="AM59"/>
  <c r="AO59"/>
  <c r="BF107"/>
  <c r="BG107"/>
  <c r="BH107"/>
  <c r="BE107"/>
  <c r="AM66"/>
  <c r="AO66"/>
  <c r="BG118"/>
  <c r="BH118"/>
  <c r="BE118"/>
  <c r="BF118"/>
  <c r="AM67"/>
  <c r="AO67"/>
  <c r="BH129"/>
  <c r="BE129"/>
  <c r="BF129"/>
  <c r="BG129"/>
  <c r="AM68"/>
  <c r="W11"/>
  <c r="AO68"/>
  <c r="BE140"/>
  <c r="BF140"/>
  <c r="BG140"/>
  <c r="BH140"/>
  <c r="AM69"/>
  <c r="AO69"/>
  <c r="BF151"/>
  <c r="BG151"/>
  <c r="BH151"/>
  <c r="BE151"/>
  <c r="AM70"/>
  <c r="AA11"/>
  <c r="AO70"/>
  <c r="AM22"/>
  <c r="BC89"/>
  <c r="BH131"/>
  <c r="BE131"/>
  <c r="AM90"/>
  <c r="BF131"/>
  <c r="AO90"/>
  <c r="BG131"/>
  <c r="BA101"/>
  <c r="BB101"/>
  <c r="BC101"/>
  <c r="BD101"/>
  <c r="BF113"/>
  <c r="BF143"/>
  <c r="AO102"/>
  <c r="BH113"/>
  <c r="BB107"/>
  <c r="AO108"/>
  <c r="AM108"/>
  <c r="BB111"/>
  <c r="BC111"/>
  <c r="BD111"/>
  <c r="BA111"/>
  <c r="BH133"/>
  <c r="BE133"/>
  <c r="BG133"/>
  <c r="BC119"/>
  <c r="BD119"/>
  <c r="BA119"/>
  <c r="BB119"/>
  <c r="BH89"/>
  <c r="BE89"/>
  <c r="AM120"/>
  <c r="BF89"/>
  <c r="AO120"/>
  <c r="BG89"/>
  <c r="BC123"/>
  <c r="BA123"/>
  <c r="BF145"/>
  <c r="AO124"/>
  <c r="BD127"/>
  <c r="BA127"/>
  <c r="BB127"/>
  <c r="BC127"/>
  <c r="AM128"/>
  <c r="AO128"/>
  <c r="BD131"/>
  <c r="BB131"/>
  <c r="AO132"/>
  <c r="BD135"/>
  <c r="BA135"/>
  <c r="BB135"/>
  <c r="BC135"/>
  <c r="BF157"/>
  <c r="BG157"/>
  <c r="AM136"/>
  <c r="BH157"/>
  <c r="AO136"/>
  <c r="BE157"/>
  <c r="BA139"/>
  <c r="BC139"/>
  <c r="AO140"/>
  <c r="BA143"/>
  <c r="BB143"/>
  <c r="BC143"/>
  <c r="BD143"/>
  <c r="AM144"/>
  <c r="AO144"/>
  <c r="BE113"/>
  <c r="BB147"/>
  <c r="BD147"/>
  <c r="BD151"/>
  <c r="AO152"/>
  <c r="BG81"/>
  <c r="BH81"/>
  <c r="BE81"/>
  <c r="AM152"/>
  <c r="BF81"/>
  <c r="BB155"/>
  <c r="BC155"/>
  <c r="BD155"/>
  <c r="BA155"/>
  <c r="BG125"/>
  <c r="BE125"/>
  <c r="BF125"/>
  <c r="AL25"/>
  <c r="AP25" s="1"/>
  <c r="BG26"/>
  <c r="BH26" s="1"/>
  <c r="BI25" s="1"/>
  <c r="AX27"/>
  <c r="BH27" s="1"/>
  <c r="BG30"/>
  <c r="BH30" s="1"/>
  <c r="BE32"/>
  <c r="BF35"/>
  <c r="BD66"/>
  <c r="BD67"/>
  <c r="BD68"/>
  <c r="BD69"/>
  <c r="BD70"/>
  <c r="BA77"/>
  <c r="BA78"/>
  <c r="BF108"/>
  <c r="BG108"/>
  <c r="BH108"/>
  <c r="BE108"/>
  <c r="BG119"/>
  <c r="BH119"/>
  <c r="BE119"/>
  <c r="BF119"/>
  <c r="BC79"/>
  <c r="BA79"/>
  <c r="BE141"/>
  <c r="BF141"/>
  <c r="BG141"/>
  <c r="AM80"/>
  <c r="AO80"/>
  <c r="BC81"/>
  <c r="BD81"/>
  <c r="BA81"/>
  <c r="BB81"/>
  <c r="BD90"/>
  <c r="BA90"/>
  <c r="BB90"/>
  <c r="BC90"/>
  <c r="BE142"/>
  <c r="BF142"/>
  <c r="AM91"/>
  <c r="BG142"/>
  <c r="AO91"/>
  <c r="BH142"/>
  <c r="BC98"/>
  <c r="BF110"/>
  <c r="AM99"/>
  <c r="BG110"/>
  <c r="AO99"/>
  <c r="BH110"/>
  <c r="BE110"/>
  <c r="BA102"/>
  <c r="BB102"/>
  <c r="BC102"/>
  <c r="BD102"/>
  <c r="BF154"/>
  <c r="BF114"/>
  <c r="AM103"/>
  <c r="BG154"/>
  <c r="BG114"/>
  <c r="AO103"/>
  <c r="BH154"/>
  <c r="BE154"/>
  <c r="BB108"/>
  <c r="BC108"/>
  <c r="BD108"/>
  <c r="BA108"/>
  <c r="BF88"/>
  <c r="BB112"/>
  <c r="BC112"/>
  <c r="BA112"/>
  <c r="AO113"/>
  <c r="BG144"/>
  <c r="AM113"/>
  <c r="BC116"/>
  <c r="BA116"/>
  <c r="BB116"/>
  <c r="AM117"/>
  <c r="AO117"/>
  <c r="BC120"/>
  <c r="BD120"/>
  <c r="BA120"/>
  <c r="BB120"/>
  <c r="BE100"/>
  <c r="BF100"/>
  <c r="AM121"/>
  <c r="BG100"/>
  <c r="AO121"/>
  <c r="BH100"/>
  <c r="BC124"/>
  <c r="BA124"/>
  <c r="BB124"/>
  <c r="AM125"/>
  <c r="BD128"/>
  <c r="BA128"/>
  <c r="BB128"/>
  <c r="BC128"/>
  <c r="AO129"/>
  <c r="BD132"/>
  <c r="BA132"/>
  <c r="BB132"/>
  <c r="BC132"/>
  <c r="AM133"/>
  <c r="AO133"/>
  <c r="BE112"/>
  <c r="BD136"/>
  <c r="BA136"/>
  <c r="BB136"/>
  <c r="BC136"/>
  <c r="BA140"/>
  <c r="BB140"/>
  <c r="BC140"/>
  <c r="AM141"/>
  <c r="BG80"/>
  <c r="AO141"/>
  <c r="BE80"/>
  <c r="BF80"/>
  <c r="BA144"/>
  <c r="BB144"/>
  <c r="BC144"/>
  <c r="BD144"/>
  <c r="AM145"/>
  <c r="BE124"/>
  <c r="AM149"/>
  <c r="BB152"/>
  <c r="BC152"/>
  <c r="BD152"/>
  <c r="BA152"/>
  <c r="AO153"/>
  <c r="BH92"/>
  <c r="BE92"/>
  <c r="BF92"/>
  <c r="AM153"/>
  <c r="BG92"/>
  <c r="BB156"/>
  <c r="BC156"/>
  <c r="BA156"/>
  <c r="AO157"/>
  <c r="BH136"/>
  <c r="BE136"/>
  <c r="BF136"/>
  <c r="AM157"/>
  <c r="BG136"/>
  <c r="D40"/>
  <c r="BC66"/>
  <c r="BC67"/>
  <c r="BC68"/>
  <c r="BC69"/>
  <c r="BC70"/>
  <c r="BD77"/>
  <c r="BD78"/>
  <c r="BF109"/>
  <c r="BG109"/>
  <c r="AM88"/>
  <c r="BH109"/>
  <c r="AO88"/>
  <c r="BE109"/>
  <c r="BD91"/>
  <c r="BA91"/>
  <c r="BB91"/>
  <c r="BC91"/>
  <c r="BF153"/>
  <c r="BG153"/>
  <c r="AM92"/>
  <c r="AO92"/>
  <c r="BE153"/>
  <c r="BA99"/>
  <c r="BB99"/>
  <c r="BC99"/>
  <c r="BD99"/>
  <c r="BG121"/>
  <c r="BF111"/>
  <c r="AM100"/>
  <c r="BH121"/>
  <c r="BG111"/>
  <c r="AO100"/>
  <c r="BE121"/>
  <c r="BH111"/>
  <c r="BF121"/>
  <c r="BA103"/>
  <c r="BC103"/>
  <c r="BB109"/>
  <c r="BC109"/>
  <c r="BD109"/>
  <c r="BA109"/>
  <c r="AO110"/>
  <c r="BE99"/>
  <c r="BF99"/>
  <c r="BG99"/>
  <c r="AM110"/>
  <c r="BH99"/>
  <c r="BB113"/>
  <c r="BA113"/>
  <c r="AO114"/>
  <c r="BH155"/>
  <c r="AM114"/>
  <c r="BC117"/>
  <c r="BD117"/>
  <c r="BA117"/>
  <c r="BB117"/>
  <c r="AM118"/>
  <c r="AO118"/>
  <c r="BC121"/>
  <c r="BD121"/>
  <c r="BA121"/>
  <c r="BB121"/>
  <c r="AM122"/>
  <c r="BC125"/>
  <c r="BD125"/>
  <c r="BA125"/>
  <c r="BB125"/>
  <c r="BA129"/>
  <c r="BC129"/>
  <c r="BG79"/>
  <c r="AM130"/>
  <c r="AO130"/>
  <c r="BE79"/>
  <c r="BD133"/>
  <c r="BA133"/>
  <c r="BB133"/>
  <c r="BC133"/>
  <c r="BG123"/>
  <c r="BH123"/>
  <c r="BE123"/>
  <c r="AM138"/>
  <c r="AO138"/>
  <c r="BA141"/>
  <c r="BB141"/>
  <c r="BC141"/>
  <c r="BD141"/>
  <c r="AM142"/>
  <c r="BF91"/>
  <c r="BA145"/>
  <c r="BB145"/>
  <c r="BC145"/>
  <c r="AM146"/>
  <c r="BH135"/>
  <c r="AO146"/>
  <c r="BE135"/>
  <c r="BF135"/>
  <c r="BG135"/>
  <c r="BB149"/>
  <c r="BC149"/>
  <c r="BD149"/>
  <c r="BA149"/>
  <c r="AO150"/>
  <c r="BB153"/>
  <c r="BC153"/>
  <c r="BD153"/>
  <c r="BA153"/>
  <c r="AO154"/>
  <c r="BE103"/>
  <c r="BF103"/>
  <c r="BG103"/>
  <c r="AM154"/>
  <c r="BH103"/>
  <c r="BB157"/>
  <c r="BC157"/>
  <c r="BD157"/>
  <c r="BA157"/>
  <c r="AO158"/>
  <c r="BE147"/>
  <c r="BF147"/>
  <c r="BG147"/>
  <c r="AM158"/>
  <c r="BH147"/>
  <c r="AX33"/>
  <c r="U44"/>
  <c r="U45"/>
  <c r="U46"/>
  <c r="U47"/>
  <c r="BD47" s="1"/>
  <c r="U48"/>
  <c r="BB66"/>
  <c r="BB67"/>
  <c r="BB68"/>
  <c r="BB69"/>
  <c r="BB70"/>
  <c r="BC77"/>
  <c r="BC78"/>
  <c r="BB79"/>
  <c r="BC80"/>
  <c r="BA80"/>
  <c r="BD88"/>
  <c r="BA88"/>
  <c r="BB88"/>
  <c r="BC88"/>
  <c r="BG120"/>
  <c r="BH120"/>
  <c r="AM89"/>
  <c r="BE120"/>
  <c r="AO89"/>
  <c r="BF120"/>
  <c r="BC92"/>
  <c r="BA100"/>
  <c r="BB100"/>
  <c r="BC100"/>
  <c r="BD100"/>
  <c r="BH132"/>
  <c r="BF112"/>
  <c r="AM101"/>
  <c r="BE132"/>
  <c r="BG112"/>
  <c r="AO101"/>
  <c r="BF132"/>
  <c r="BH112"/>
  <c r="BG132"/>
  <c r="AO105"/>
  <c r="AM105"/>
  <c r="AO106"/>
  <c r="AM106"/>
  <c r="AO107"/>
  <c r="AM107"/>
  <c r="BB110"/>
  <c r="BC110"/>
  <c r="BD110"/>
  <c r="BA110"/>
  <c r="BG122"/>
  <c r="AO111"/>
  <c r="BH122"/>
  <c r="BE122"/>
  <c r="BF122"/>
  <c r="AM111"/>
  <c r="BB114"/>
  <c r="BC114"/>
  <c r="BA114"/>
  <c r="BC118"/>
  <c r="BD118"/>
  <c r="BA118"/>
  <c r="BB118"/>
  <c r="BG78"/>
  <c r="AM119"/>
  <c r="AO119"/>
  <c r="BC122"/>
  <c r="BD122"/>
  <c r="BA122"/>
  <c r="BB122"/>
  <c r="BH134"/>
  <c r="BE134"/>
  <c r="BF134"/>
  <c r="AM123"/>
  <c r="BG134"/>
  <c r="AO123"/>
  <c r="AM127"/>
  <c r="AO127"/>
  <c r="BD130"/>
  <c r="BA130"/>
  <c r="BB130"/>
  <c r="BC130"/>
  <c r="BH90"/>
  <c r="AM131"/>
  <c r="BE90"/>
  <c r="AO131"/>
  <c r="BF90"/>
  <c r="BG90"/>
  <c r="BD134"/>
  <c r="BA134"/>
  <c r="BB134"/>
  <c r="BC134"/>
  <c r="BE146"/>
  <c r="BF146"/>
  <c r="AM135"/>
  <c r="BG146"/>
  <c r="AO135"/>
  <c r="BH146"/>
  <c r="BA138"/>
  <c r="BB138"/>
  <c r="BC138"/>
  <c r="BD138"/>
  <c r="AM139"/>
  <c r="AO139"/>
  <c r="BA142"/>
  <c r="BB142"/>
  <c r="BC142"/>
  <c r="BD142"/>
  <c r="AM143"/>
  <c r="BE102"/>
  <c r="AO143"/>
  <c r="BF102"/>
  <c r="BG102"/>
  <c r="BH102"/>
  <c r="BA146"/>
  <c r="BB146"/>
  <c r="BC146"/>
  <c r="BD146"/>
  <c r="BF158"/>
  <c r="AM147"/>
  <c r="BG158"/>
  <c r="AO147"/>
  <c r="BH158"/>
  <c r="BE158"/>
  <c r="BB150"/>
  <c r="BC150"/>
  <c r="BD150"/>
  <c r="BA150"/>
  <c r="AO151"/>
  <c r="AM151"/>
  <c r="BB154"/>
  <c r="BC154"/>
  <c r="BD154"/>
  <c r="BA154"/>
  <c r="AO155"/>
  <c r="AM155"/>
  <c r="BE114"/>
  <c r="BB158"/>
  <c r="BC158"/>
  <c r="BD158"/>
  <c r="BA158"/>
  <c r="AO77"/>
  <c r="AO78"/>
  <c r="U79"/>
  <c r="BD79" s="1"/>
  <c r="AO81"/>
  <c r="BA105"/>
  <c r="BE152"/>
  <c r="AM81"/>
  <c r="BD105"/>
  <c r="BH152"/>
  <c r="BC105"/>
  <c r="BG152"/>
  <c r="AM122" i="2" l="1"/>
  <c r="BH111"/>
  <c r="R26"/>
  <c r="BB122"/>
  <c r="S26"/>
  <c r="AO122"/>
  <c r="BD122"/>
  <c r="BC122"/>
  <c r="BC52"/>
  <c r="BH73"/>
  <c r="BG73"/>
  <c r="Q17"/>
  <c r="AM17" s="1"/>
  <c r="BE98"/>
  <c r="AO87"/>
  <c r="BG98"/>
  <c r="BF98"/>
  <c r="AM87"/>
  <c r="BH98"/>
  <c r="AY12" i="3"/>
  <c r="BB105" i="2"/>
  <c r="BC105"/>
  <c r="BA105"/>
  <c r="BH44"/>
  <c r="BD105"/>
  <c r="BF21"/>
  <c r="BG22" s="1"/>
  <c r="AM62"/>
  <c r="BE51"/>
  <c r="BG51"/>
  <c r="AO62"/>
  <c r="BF51"/>
  <c r="H11"/>
  <c r="AL11" s="1"/>
  <c r="BC62"/>
  <c r="BH51"/>
  <c r="BD62"/>
  <c r="BD71" s="1"/>
  <c r="BJ9"/>
  <c r="BF14"/>
  <c r="BH76"/>
  <c r="BB97"/>
  <c r="BC97"/>
  <c r="BD97"/>
  <c r="BE76"/>
  <c r="BA97"/>
  <c r="BF76"/>
  <c r="BF82" s="1"/>
  <c r="AO97"/>
  <c r="BG76"/>
  <c r="AM97"/>
  <c r="AM16"/>
  <c r="BF15"/>
  <c r="BG16" s="1"/>
  <c r="BJ24"/>
  <c r="AN25"/>
  <c r="BB26"/>
  <c r="BF26" s="1"/>
  <c r="T17"/>
  <c r="BC89"/>
  <c r="BD89"/>
  <c r="BH120"/>
  <c r="AP25"/>
  <c r="AG25" s="1"/>
  <c r="BE95" i="3"/>
  <c r="BG95"/>
  <c r="Q8"/>
  <c r="AM54"/>
  <c r="T54"/>
  <c r="P8" s="1"/>
  <c r="AO54"/>
  <c r="Q7"/>
  <c r="BB6" s="1"/>
  <c r="BK21" i="2"/>
  <c r="R17"/>
  <c r="BC88"/>
  <c r="BD88"/>
  <c r="BD93" s="1"/>
  <c r="AQ22"/>
  <c r="AH22" s="1"/>
  <c r="BC121"/>
  <c r="BH100"/>
  <c r="BF100"/>
  <c r="BD121"/>
  <c r="Q26"/>
  <c r="AM26" s="1"/>
  <c r="AM121"/>
  <c r="BA121"/>
  <c r="BB121"/>
  <c r="BG83"/>
  <c r="BH83"/>
  <c r="BF83"/>
  <c r="O5"/>
  <c r="BE83"/>
  <c r="BJ15"/>
  <c r="U96" i="3"/>
  <c r="BF65" s="1"/>
  <c r="BB11"/>
  <c r="AO10"/>
  <c r="T96"/>
  <c r="BA50"/>
  <c r="F8"/>
  <c r="BB50"/>
  <c r="BC50"/>
  <c r="U50"/>
  <c r="G8" s="1"/>
  <c r="G7"/>
  <c r="AX5" s="1"/>
  <c r="U74" i="1"/>
  <c r="BE63" s="1"/>
  <c r="BJ12" i="2"/>
  <c r="U54" i="1"/>
  <c r="Q8" s="1"/>
  <c r="T54"/>
  <c r="P8" s="1"/>
  <c r="AM65" i="2"/>
  <c r="BE96"/>
  <c r="AQ19"/>
  <c r="AH19" s="1"/>
  <c r="BG96"/>
  <c r="BF9"/>
  <c r="AO65"/>
  <c r="Q11"/>
  <c r="BF96"/>
  <c r="AR21"/>
  <c r="BK12"/>
  <c r="S14"/>
  <c r="AM14" s="1"/>
  <c r="R14"/>
  <c r="AL14" s="1"/>
  <c r="BD77"/>
  <c r="BF108"/>
  <c r="BG108"/>
  <c r="AO77"/>
  <c r="BH108"/>
  <c r="BA77"/>
  <c r="BA82" s="1"/>
  <c r="BE108"/>
  <c r="U106" i="3"/>
  <c r="AM106" s="1"/>
  <c r="T106"/>
  <c r="H23" s="1"/>
  <c r="AQ21"/>
  <c r="AO53" i="2"/>
  <c r="BA53"/>
  <c r="BC53"/>
  <c r="BH84"/>
  <c r="BE84"/>
  <c r="AM53"/>
  <c r="BF84"/>
  <c r="BD53"/>
  <c r="O8"/>
  <c r="AN17" s="1"/>
  <c r="BB53"/>
  <c r="H26"/>
  <c r="BA117"/>
  <c r="BA126" s="1"/>
  <c r="BF24"/>
  <c r="BD117"/>
  <c r="BB117"/>
  <c r="R5" i="3"/>
  <c r="BB44"/>
  <c r="BA44"/>
  <c r="BC44"/>
  <c r="AX23"/>
  <c r="BH23" s="1"/>
  <c r="U44"/>
  <c r="BG105" s="1"/>
  <c r="S4"/>
  <c r="AN22" s="1"/>
  <c r="G20" i="2"/>
  <c r="AM20" s="1"/>
  <c r="BE43"/>
  <c r="BH43"/>
  <c r="BF43"/>
  <c r="BD94"/>
  <c r="O11"/>
  <c r="BG85"/>
  <c r="BF85"/>
  <c r="AO64"/>
  <c r="BE85"/>
  <c r="BH85"/>
  <c r="BK15"/>
  <c r="AP10"/>
  <c r="AG10" s="1"/>
  <c r="BG96" i="3"/>
  <c r="BE96"/>
  <c r="BF96"/>
  <c r="BB9"/>
  <c r="U51"/>
  <c r="BG62" s="1"/>
  <c r="T51"/>
  <c r="BA51" s="1"/>
  <c r="AL7"/>
  <c r="BJ21" i="2"/>
  <c r="P23"/>
  <c r="AO20" s="1"/>
  <c r="BA110"/>
  <c r="BB110"/>
  <c r="BF99"/>
  <c r="AO110"/>
  <c r="BH99"/>
  <c r="BG99"/>
  <c r="BG104" s="1"/>
  <c r="AM110"/>
  <c r="BE99"/>
  <c r="BE104" s="1"/>
  <c r="BD110"/>
  <c r="BC78"/>
  <c r="BA78"/>
  <c r="BH119"/>
  <c r="BD78"/>
  <c r="BB78"/>
  <c r="BB82" s="1"/>
  <c r="AR24"/>
  <c r="I5"/>
  <c r="AN8" s="1"/>
  <c r="AO39"/>
  <c r="BD39"/>
  <c r="BA39"/>
  <c r="BB39"/>
  <c r="BE50"/>
  <c r="BE60" s="1"/>
  <c r="BH50"/>
  <c r="AM39"/>
  <c r="BF50"/>
  <c r="BC39"/>
  <c r="BC49" s="1"/>
  <c r="J5" i="3"/>
  <c r="BA40"/>
  <c r="BB40"/>
  <c r="BC40"/>
  <c r="K4"/>
  <c r="AX11" s="1"/>
  <c r="AZ8"/>
  <c r="U73"/>
  <c r="BF52" s="1"/>
  <c r="T73"/>
  <c r="BC73" s="1"/>
  <c r="T97"/>
  <c r="BA97" s="1"/>
  <c r="AZ6"/>
  <c r="T52"/>
  <c r="BC52" s="1"/>
  <c r="U52"/>
  <c r="M8" s="1"/>
  <c r="BF73"/>
  <c r="BK24" i="2"/>
  <c r="AR15"/>
  <c r="N26"/>
  <c r="BE89"/>
  <c r="AO120"/>
  <c r="BH89"/>
  <c r="BC120"/>
  <c r="BB120"/>
  <c r="BG89"/>
  <c r="AM120"/>
  <c r="BF89"/>
  <c r="BD120"/>
  <c r="BB23" i="3"/>
  <c r="U88"/>
  <c r="BH109" s="1"/>
  <c r="T88"/>
  <c r="BA88" s="1"/>
  <c r="AP15"/>
  <c r="BH72" i="2"/>
  <c r="BD41"/>
  <c r="L5"/>
  <c r="AO14" s="1"/>
  <c r="BC41"/>
  <c r="AR12"/>
  <c r="BF3"/>
  <c r="BG4" s="1"/>
  <c r="AO41"/>
  <c r="BG72"/>
  <c r="BG82" s="1"/>
  <c r="BA41"/>
  <c r="AP4"/>
  <c r="AG4" s="1"/>
  <c r="BA54"/>
  <c r="BD54"/>
  <c r="BB54"/>
  <c r="BH95"/>
  <c r="BC54"/>
  <c r="BJ6"/>
  <c r="AP7"/>
  <c r="AG7" s="1"/>
  <c r="AY6" i="1"/>
  <c r="BH6" s="1"/>
  <c r="BB8" i="3"/>
  <c r="AO7"/>
  <c r="U95"/>
  <c r="AO95" s="1"/>
  <c r="T95"/>
  <c r="H20" s="1"/>
  <c r="BB95"/>
  <c r="AL19"/>
  <c r="G11" i="2"/>
  <c r="BG40"/>
  <c r="BG49" s="1"/>
  <c r="AM61"/>
  <c r="BF40"/>
  <c r="BE40"/>
  <c r="BE49" s="1"/>
  <c r="AO61"/>
  <c r="BA61"/>
  <c r="BK9"/>
  <c r="AR9"/>
  <c r="BD111"/>
  <c r="BE122"/>
  <c r="AM111"/>
  <c r="BC111"/>
  <c r="BH122"/>
  <c r="BE126"/>
  <c r="BA111"/>
  <c r="BG122"/>
  <c r="BB111"/>
  <c r="BK6"/>
  <c r="AQ7"/>
  <c r="BH87"/>
  <c r="BB98"/>
  <c r="BC98"/>
  <c r="BD98"/>
  <c r="BJ18"/>
  <c r="BA98"/>
  <c r="BK18"/>
  <c r="AL19"/>
  <c r="AR18"/>
  <c r="AO16"/>
  <c r="BE87"/>
  <c r="BF87"/>
  <c r="AO17"/>
  <c r="BG87"/>
  <c r="AM98"/>
  <c r="AO98"/>
  <c r="BH77" i="3"/>
  <c r="BC108"/>
  <c r="AP21"/>
  <c r="BE77"/>
  <c r="BF77"/>
  <c r="AM108"/>
  <c r="BD108"/>
  <c r="BG77"/>
  <c r="M23"/>
  <c r="U61" i="1"/>
  <c r="AO61" s="1"/>
  <c r="U55" i="3"/>
  <c r="BH106" s="1"/>
  <c r="AM7"/>
  <c r="AQ7" s="1"/>
  <c r="AH7" s="1"/>
  <c r="T55"/>
  <c r="BA55" s="1"/>
  <c r="BC6"/>
  <c r="BC55"/>
  <c r="AQ6"/>
  <c r="AO125"/>
  <c r="AA26"/>
  <c r="AO123"/>
  <c r="W26"/>
  <c r="BF68"/>
  <c r="BG68"/>
  <c r="BE68"/>
  <c r="K29"/>
  <c r="G26"/>
  <c r="BG45"/>
  <c r="AO121"/>
  <c r="Q26"/>
  <c r="BH58"/>
  <c r="BG58"/>
  <c r="AM28"/>
  <c r="AQ28"/>
  <c r="Q35"/>
  <c r="BF103"/>
  <c r="BH69"/>
  <c r="BG69"/>
  <c r="BA151"/>
  <c r="J35"/>
  <c r="BE155"/>
  <c r="AA23"/>
  <c r="AQ33"/>
  <c r="AN28"/>
  <c r="AP28" s="1"/>
  <c r="AR28" s="1"/>
  <c r="AV27" s="1"/>
  <c r="BC103"/>
  <c r="BH154"/>
  <c r="BA103"/>
  <c r="BB103"/>
  <c r="BH114"/>
  <c r="BB84"/>
  <c r="BE53"/>
  <c r="BH53"/>
  <c r="AM86"/>
  <c r="BF53"/>
  <c r="BC84"/>
  <c r="I17"/>
  <c r="H17"/>
  <c r="BG53"/>
  <c r="AZ5"/>
  <c r="BD79"/>
  <c r="BE130"/>
  <c r="BB78"/>
  <c r="AM81"/>
  <c r="BA78"/>
  <c r="BD81"/>
  <c r="W14"/>
  <c r="BF130"/>
  <c r="BE152"/>
  <c r="BF152"/>
  <c r="AO81"/>
  <c r="BG152"/>
  <c r="BA81"/>
  <c r="AM69"/>
  <c r="Y11"/>
  <c r="AM70"/>
  <c r="AA11"/>
  <c r="BH129"/>
  <c r="BE129"/>
  <c r="AO68"/>
  <c r="BG140"/>
  <c r="AM68"/>
  <c r="W11"/>
  <c r="BG129"/>
  <c r="BE140"/>
  <c r="BB58"/>
  <c r="BC58"/>
  <c r="AP6"/>
  <c r="BD58"/>
  <c r="AO42"/>
  <c r="BC47"/>
  <c r="BA47"/>
  <c r="BH138"/>
  <c r="BB47"/>
  <c r="BD47"/>
  <c r="AR33"/>
  <c r="BK33"/>
  <c r="AQ25"/>
  <c r="AP12"/>
  <c r="BH33"/>
  <c r="BH24"/>
  <c r="BJ30"/>
  <c r="BH30"/>
  <c r="BA156"/>
  <c r="T35"/>
  <c r="AO150"/>
  <c r="BE59"/>
  <c r="BH59"/>
  <c r="I35"/>
  <c r="BD138"/>
  <c r="F32"/>
  <c r="BH56"/>
  <c r="I26"/>
  <c r="BE56"/>
  <c r="V8"/>
  <c r="BA57"/>
  <c r="BD57"/>
  <c r="BE113"/>
  <c r="S32"/>
  <c r="X35"/>
  <c r="BA158"/>
  <c r="BD141"/>
  <c r="L32"/>
  <c r="BE90"/>
  <c r="O29"/>
  <c r="BG90"/>
  <c r="AM122"/>
  <c r="S26"/>
  <c r="BE111"/>
  <c r="BA108"/>
  <c r="L23"/>
  <c r="AO66"/>
  <c r="S11"/>
  <c r="AM66"/>
  <c r="AY11"/>
  <c r="AY6"/>
  <c r="BB17"/>
  <c r="AX29"/>
  <c r="BH29" s="1"/>
  <c r="AM31"/>
  <c r="AQ31" s="1"/>
  <c r="BD144"/>
  <c r="BH80"/>
  <c r="BH21"/>
  <c r="AL31"/>
  <c r="AP31" s="1"/>
  <c r="AG31" s="1"/>
  <c r="AO151"/>
  <c r="BH70"/>
  <c r="K35"/>
  <c r="AM151"/>
  <c r="BE70"/>
  <c r="BG70"/>
  <c r="BF70"/>
  <c r="BD145"/>
  <c r="T32"/>
  <c r="AO26" s="1"/>
  <c r="BE46"/>
  <c r="G29"/>
  <c r="BF46"/>
  <c r="BH46"/>
  <c r="BG46"/>
  <c r="Q23"/>
  <c r="BF99"/>
  <c r="BC128"/>
  <c r="H29"/>
  <c r="N32"/>
  <c r="BD142"/>
  <c r="AO124"/>
  <c r="Y26"/>
  <c r="BA52"/>
  <c r="I10"/>
  <c r="AY8" s="1"/>
  <c r="AQ18"/>
  <c r="AO22"/>
  <c r="AQ22" s="1"/>
  <c r="AH22" s="1"/>
  <c r="AL22"/>
  <c r="AM34"/>
  <c r="BA152"/>
  <c r="L35"/>
  <c r="BD146"/>
  <c r="V32"/>
  <c r="BE57"/>
  <c r="BH57"/>
  <c r="I29"/>
  <c r="O11"/>
  <c r="AM64"/>
  <c r="AO64"/>
  <c r="BC23"/>
  <c r="BC18"/>
  <c r="BA154"/>
  <c r="P35"/>
  <c r="BH68"/>
  <c r="J29"/>
  <c r="BB118"/>
  <c r="BD118"/>
  <c r="J26"/>
  <c r="BD27"/>
  <c r="BH27" s="1"/>
  <c r="BF102"/>
  <c r="Q32"/>
  <c r="AM32" s="1"/>
  <c r="BH102"/>
  <c r="BF121"/>
  <c r="AO100"/>
  <c r="R35"/>
  <c r="BA155"/>
  <c r="BC136"/>
  <c r="Z29"/>
  <c r="BH79"/>
  <c r="L29"/>
  <c r="BC130"/>
  <c r="BE89"/>
  <c r="O26"/>
  <c r="BF55"/>
  <c r="AQ34"/>
  <c r="BJ34" s="1"/>
  <c r="BH32"/>
  <c r="Z17"/>
  <c r="O5"/>
  <c r="BD143"/>
  <c r="BH47"/>
  <c r="BD46"/>
  <c r="T53" i="1"/>
  <c r="BA53" s="1"/>
  <c r="AM53"/>
  <c r="AO53"/>
  <c r="O8"/>
  <c r="BE84"/>
  <c r="BF84"/>
  <c r="T41"/>
  <c r="L5" s="1"/>
  <c r="AL4"/>
  <c r="BB12" i="2"/>
  <c r="BF12" s="1"/>
  <c r="BG13" s="1"/>
  <c r="AM13"/>
  <c r="AQ13" s="1"/>
  <c r="AH13" s="1"/>
  <c r="BC76"/>
  <c r="BA20"/>
  <c r="BF20" s="1"/>
  <c r="BH97"/>
  <c r="P14"/>
  <c r="BD76"/>
  <c r="AN19"/>
  <c r="AQ4"/>
  <c r="S5"/>
  <c r="BG105"/>
  <c r="BB44"/>
  <c r="BE105"/>
  <c r="R5"/>
  <c r="BA44"/>
  <c r="BA49" s="1"/>
  <c r="BH105"/>
  <c r="BJ3"/>
  <c r="BK3"/>
  <c r="AR3"/>
  <c r="AP22"/>
  <c r="AM51"/>
  <c r="BD51"/>
  <c r="AO51"/>
  <c r="K8"/>
  <c r="AN11" s="1"/>
  <c r="BH62"/>
  <c r="BE62"/>
  <c r="BE71" s="1"/>
  <c r="BF62"/>
  <c r="BF71" s="1"/>
  <c r="J8"/>
  <c r="AO11" s="1"/>
  <c r="BC51"/>
  <c r="BF11"/>
  <c r="BB51"/>
  <c r="BA51"/>
  <c r="BA52"/>
  <c r="AP13"/>
  <c r="AG13" s="1"/>
  <c r="BC106"/>
  <c r="BA106"/>
  <c r="H23"/>
  <c r="BH55"/>
  <c r="AM106"/>
  <c r="BG55"/>
  <c r="BG60" s="1"/>
  <c r="AO106"/>
  <c r="BD106"/>
  <c r="AM52"/>
  <c r="AO52"/>
  <c r="M8"/>
  <c r="AN14" s="1"/>
  <c r="BE73"/>
  <c r="BE82" s="1"/>
  <c r="AR6"/>
  <c r="BG7"/>
  <c r="BD52"/>
  <c r="BB52"/>
  <c r="BA100"/>
  <c r="BA104" s="1"/>
  <c r="BB100"/>
  <c r="BH121"/>
  <c r="T20"/>
  <c r="BD100"/>
  <c r="BC104"/>
  <c r="BF126"/>
  <c r="AI28"/>
  <c r="AU27"/>
  <c r="BH82"/>
  <c r="BF49"/>
  <c r="AD34"/>
  <c r="BG126"/>
  <c r="BH71"/>
  <c r="AM23"/>
  <c r="AF28"/>
  <c r="AW28"/>
  <c r="BF18"/>
  <c r="AP16"/>
  <c r="AG16" s="1"/>
  <c r="BI137"/>
  <c r="AB28" s="1"/>
  <c r="AC28"/>
  <c r="AF31"/>
  <c r="AD28"/>
  <c r="BH49"/>
  <c r="BB71"/>
  <c r="AO5"/>
  <c r="AE31"/>
  <c r="BA93"/>
  <c r="BC71"/>
  <c r="AE10" s="1"/>
  <c r="BI159"/>
  <c r="AB34" s="1"/>
  <c r="AC34"/>
  <c r="AI31"/>
  <c r="AW31"/>
  <c r="AY28" s="1"/>
  <c r="AZ28" s="1"/>
  <c r="AU30"/>
  <c r="BI148"/>
  <c r="AB31" s="1"/>
  <c r="AC31"/>
  <c r="AL17"/>
  <c r="BB93"/>
  <c r="AD31"/>
  <c r="D47"/>
  <c r="D48" s="1"/>
  <c r="D46"/>
  <c r="BC93"/>
  <c r="AF34"/>
  <c r="BA71"/>
  <c r="AE34"/>
  <c r="AN26"/>
  <c r="T75" i="1"/>
  <c r="U75"/>
  <c r="BG86" s="1"/>
  <c r="AX6"/>
  <c r="BB3"/>
  <c r="U43" i="3"/>
  <c r="AM43" s="1"/>
  <c r="T43"/>
  <c r="AX20"/>
  <c r="BH20" s="1"/>
  <c r="BB3"/>
  <c r="BB5"/>
  <c r="U94"/>
  <c r="BE43" s="1"/>
  <c r="T94"/>
  <c r="U41"/>
  <c r="AM41" s="1"/>
  <c r="T41"/>
  <c r="L5" s="1"/>
  <c r="L4"/>
  <c r="AL4" s="1"/>
  <c r="AM40"/>
  <c r="BF61"/>
  <c r="BH61"/>
  <c r="BE61"/>
  <c r="AO40"/>
  <c r="BD40"/>
  <c r="BG61"/>
  <c r="M19"/>
  <c r="BA18" s="1"/>
  <c r="U97"/>
  <c r="M20" s="1"/>
  <c r="T39"/>
  <c r="BB39" s="1"/>
  <c r="AN7"/>
  <c r="U39"/>
  <c r="BG50" s="1"/>
  <c r="AX8"/>
  <c r="AX3"/>
  <c r="AQ9"/>
  <c r="AP18"/>
  <c r="AZ18"/>
  <c r="AQ15"/>
  <c r="AR15" s="1"/>
  <c r="BA3"/>
  <c r="BC42"/>
  <c r="BB42"/>
  <c r="BH83"/>
  <c r="AX17"/>
  <c r="AP3"/>
  <c r="BD42"/>
  <c r="AQ16"/>
  <c r="AH16" s="1"/>
  <c r="J13" i="1"/>
  <c r="AZ11" s="1"/>
  <c r="AO16"/>
  <c r="BA98"/>
  <c r="BB98"/>
  <c r="AM98"/>
  <c r="BF87"/>
  <c r="AX3"/>
  <c r="U39"/>
  <c r="I5" s="1"/>
  <c r="T39"/>
  <c r="U86"/>
  <c r="AM86" s="1"/>
  <c r="BA54"/>
  <c r="BB54"/>
  <c r="AQ12" i="3"/>
  <c r="BC86"/>
  <c r="AO86"/>
  <c r="M17"/>
  <c r="BF75"/>
  <c r="BH75"/>
  <c r="BA86"/>
  <c r="BD86"/>
  <c r="U83"/>
  <c r="BF42" s="1"/>
  <c r="T83"/>
  <c r="F17" s="1"/>
  <c r="T86" i="1"/>
  <c r="L17" s="1"/>
  <c r="M16"/>
  <c r="BA14" s="1"/>
  <c r="U96"/>
  <c r="AM96" s="1"/>
  <c r="T96"/>
  <c r="J20" s="1"/>
  <c r="T64"/>
  <c r="U64"/>
  <c r="BF85" s="1"/>
  <c r="AP9"/>
  <c r="AX20"/>
  <c r="T43"/>
  <c r="P5" s="1"/>
  <c r="U43"/>
  <c r="Q5" s="1"/>
  <c r="BE41"/>
  <c r="T72"/>
  <c r="BG41"/>
  <c r="T73"/>
  <c r="U73"/>
  <c r="AO73" s="1"/>
  <c r="U72" i="3"/>
  <c r="BF41" s="1"/>
  <c r="AO4"/>
  <c r="AX12"/>
  <c r="T72"/>
  <c r="BA72" s="1"/>
  <c r="U61"/>
  <c r="G11" s="1"/>
  <c r="AL10"/>
  <c r="T61"/>
  <c r="G10"/>
  <c r="AM65"/>
  <c r="Q11"/>
  <c r="T87" i="1"/>
  <c r="U87"/>
  <c r="BE98" s="1"/>
  <c r="AN19"/>
  <c r="BD98"/>
  <c r="BG87"/>
  <c r="BH87"/>
  <c r="AO98"/>
  <c r="BE87"/>
  <c r="T97"/>
  <c r="L20" s="1"/>
  <c r="BA18"/>
  <c r="U97"/>
  <c r="BE76" s="1"/>
  <c r="BB14"/>
  <c r="AX15"/>
  <c r="AP15"/>
  <c r="U83"/>
  <c r="AO83" s="1"/>
  <c r="BA5"/>
  <c r="T83"/>
  <c r="U51"/>
  <c r="BF62" s="1"/>
  <c r="AY11"/>
  <c r="T51"/>
  <c r="BC51" s="1"/>
  <c r="AP6"/>
  <c r="U63"/>
  <c r="M11" s="1"/>
  <c r="AM10"/>
  <c r="U50"/>
  <c r="G8" s="1"/>
  <c r="T50"/>
  <c r="AX5"/>
  <c r="U65"/>
  <c r="BG96" s="1"/>
  <c r="BA8"/>
  <c r="U84"/>
  <c r="AO84" s="1"/>
  <c r="T84"/>
  <c r="H17" s="1"/>
  <c r="AZ14" i="3"/>
  <c r="U63"/>
  <c r="M11" s="1"/>
  <c r="AZ9"/>
  <c r="U87"/>
  <c r="BG98" s="1"/>
  <c r="AO19"/>
  <c r="T87"/>
  <c r="P17" s="1"/>
  <c r="BA12" i="1"/>
  <c r="T95"/>
  <c r="H20" s="1"/>
  <c r="AL19"/>
  <c r="U95"/>
  <c r="AO95" s="1"/>
  <c r="AX11"/>
  <c r="T40"/>
  <c r="U40"/>
  <c r="BG61" s="1"/>
  <c r="AN10"/>
  <c r="AY3"/>
  <c r="U76" i="3"/>
  <c r="BE97" s="1"/>
  <c r="BB12"/>
  <c r="T76"/>
  <c r="AN19"/>
  <c r="BH131"/>
  <c r="BC91"/>
  <c r="BA89"/>
  <c r="BB90"/>
  <c r="BA90"/>
  <c r="BC90"/>
  <c r="BD91"/>
  <c r="BB91"/>
  <c r="AL16"/>
  <c r="AX15"/>
  <c r="BH15" s="1"/>
  <c r="BA5"/>
  <c r="BD89"/>
  <c r="BJ33"/>
  <c r="AQ3"/>
  <c r="BE51"/>
  <c r="BG51"/>
  <c r="BF51"/>
  <c r="AP9"/>
  <c r="AO62"/>
  <c r="AY9"/>
  <c r="AM62"/>
  <c r="I11"/>
  <c r="U41" i="1"/>
  <c r="M4"/>
  <c r="G19"/>
  <c r="AX18" s="1"/>
  <c r="F20"/>
  <c r="BA94"/>
  <c r="BC94"/>
  <c r="U94"/>
  <c r="BF43" s="1"/>
  <c r="BB94"/>
  <c r="BA12" i="3"/>
  <c r="AN16"/>
  <c r="AM13"/>
  <c r="U75"/>
  <c r="AO75" s="1"/>
  <c r="T75"/>
  <c r="BA75" s="1"/>
  <c r="O14"/>
  <c r="BH40"/>
  <c r="AQ15" i="1"/>
  <c r="T85"/>
  <c r="J17" s="1"/>
  <c r="U85"/>
  <c r="AM85" s="1"/>
  <c r="J16"/>
  <c r="AZ15" s="1"/>
  <c r="AL7"/>
  <c r="AM7"/>
  <c r="AQ6"/>
  <c r="AZ6"/>
  <c r="U52"/>
  <c r="BE73" s="1"/>
  <c r="T52"/>
  <c r="AP12"/>
  <c r="U42"/>
  <c r="O5" s="1"/>
  <c r="AX17"/>
  <c r="BA3"/>
  <c r="AN16"/>
  <c r="AQ3"/>
  <c r="AL13" i="3"/>
  <c r="U74"/>
  <c r="BF63" s="1"/>
  <c r="AZ12"/>
  <c r="AZ11"/>
  <c r="T74"/>
  <c r="J14" s="1"/>
  <c r="AO77"/>
  <c r="S14"/>
  <c r="BB79"/>
  <c r="V14"/>
  <c r="BG108"/>
  <c r="BF108"/>
  <c r="BC77"/>
  <c r="R14"/>
  <c r="BC72"/>
  <c r="BB77"/>
  <c r="BK30"/>
  <c r="BI31"/>
  <c r="AP33"/>
  <c r="BH108"/>
  <c r="BD77"/>
  <c r="P13" i="1"/>
  <c r="BA20" s="1"/>
  <c r="T76"/>
  <c r="BD76" s="1"/>
  <c r="AQ12"/>
  <c r="AP18"/>
  <c r="AQ9"/>
  <c r="U62"/>
  <c r="BE51" s="1"/>
  <c r="AN7"/>
  <c r="H10"/>
  <c r="AY9" s="1"/>
  <c r="T62"/>
  <c r="BB62" s="1"/>
  <c r="BJ25" i="3"/>
  <c r="BK25"/>
  <c r="AH25"/>
  <c r="AR25"/>
  <c r="AV24" s="1"/>
  <c r="AH34"/>
  <c r="BE144"/>
  <c r="AO113"/>
  <c r="BF144"/>
  <c r="BG144"/>
  <c r="BH144"/>
  <c r="AM113"/>
  <c r="Y23"/>
  <c r="BA94"/>
  <c r="BC94"/>
  <c r="BB94"/>
  <c r="BD94"/>
  <c r="BH43"/>
  <c r="F20"/>
  <c r="BC65"/>
  <c r="BD65"/>
  <c r="BA65"/>
  <c r="BB65"/>
  <c r="P11"/>
  <c r="AG34"/>
  <c r="BG122"/>
  <c r="AO111"/>
  <c r="BH122"/>
  <c r="BE122"/>
  <c r="BF122"/>
  <c r="AM111"/>
  <c r="BE142"/>
  <c r="BF142"/>
  <c r="BG142"/>
  <c r="AO91"/>
  <c r="BH142"/>
  <c r="AM91"/>
  <c r="Y17"/>
  <c r="AO152"/>
  <c r="BG81"/>
  <c r="BE81"/>
  <c r="BH81"/>
  <c r="AM152"/>
  <c r="BF81"/>
  <c r="M35"/>
  <c r="BC123"/>
  <c r="BD123"/>
  <c r="BA123"/>
  <c r="BB123"/>
  <c r="V26"/>
  <c r="BC120"/>
  <c r="BD120"/>
  <c r="BA120"/>
  <c r="BB120"/>
  <c r="N26"/>
  <c r="BA98"/>
  <c r="BC98"/>
  <c r="BB98"/>
  <c r="BD98"/>
  <c r="N20"/>
  <c r="BC62"/>
  <c r="BD62"/>
  <c r="BB62"/>
  <c r="H11"/>
  <c r="BH51"/>
  <c r="BA62"/>
  <c r="BE139"/>
  <c r="BF139"/>
  <c r="BF148" s="1"/>
  <c r="BG139"/>
  <c r="BG148" s="1"/>
  <c r="AO58"/>
  <c r="BH139"/>
  <c r="AM58"/>
  <c r="Y8"/>
  <c r="BC68"/>
  <c r="BD68"/>
  <c r="BA68"/>
  <c r="BB68"/>
  <c r="V11"/>
  <c r="BC67"/>
  <c r="BD67"/>
  <c r="BA67"/>
  <c r="BB67"/>
  <c r="BC61"/>
  <c r="BD61"/>
  <c r="BA61"/>
  <c r="BB61"/>
  <c r="F11"/>
  <c r="BJ28"/>
  <c r="BK28"/>
  <c r="AH28"/>
  <c r="BC137"/>
  <c r="BI25"/>
  <c r="BA159"/>
  <c r="BC148"/>
  <c r="BA137"/>
  <c r="BB159"/>
  <c r="AO149"/>
  <c r="G35"/>
  <c r="AM149"/>
  <c r="BF48"/>
  <c r="BG48"/>
  <c r="BH48"/>
  <c r="AO107"/>
  <c r="BG66"/>
  <c r="BH66"/>
  <c r="AM107"/>
  <c r="BE66"/>
  <c r="BF66"/>
  <c r="K23"/>
  <c r="BA101"/>
  <c r="BC101"/>
  <c r="BD101"/>
  <c r="V20"/>
  <c r="BB101"/>
  <c r="BC116"/>
  <c r="BA116"/>
  <c r="BB116"/>
  <c r="BD116"/>
  <c r="BH45"/>
  <c r="F26"/>
  <c r="BB75"/>
  <c r="BH84"/>
  <c r="BF84"/>
  <c r="AO53"/>
  <c r="BE84"/>
  <c r="BG84"/>
  <c r="AM53"/>
  <c r="O8"/>
  <c r="AG28"/>
  <c r="AO157"/>
  <c r="BH136"/>
  <c r="BE136"/>
  <c r="BF136"/>
  <c r="BF137" s="1"/>
  <c r="BG136"/>
  <c r="W35"/>
  <c r="AN29" s="1"/>
  <c r="AM157"/>
  <c r="AO109"/>
  <c r="BH88"/>
  <c r="BF88"/>
  <c r="BE88"/>
  <c r="AM109"/>
  <c r="BG88"/>
  <c r="O23"/>
  <c r="AO105"/>
  <c r="BE44"/>
  <c r="BF44"/>
  <c r="AM105"/>
  <c r="BG44"/>
  <c r="BH44"/>
  <c r="G23"/>
  <c r="BC119"/>
  <c r="BA119"/>
  <c r="BD119"/>
  <c r="BB119"/>
  <c r="L26"/>
  <c r="BH78"/>
  <c r="BC64"/>
  <c r="BD64"/>
  <c r="BB64"/>
  <c r="N11"/>
  <c r="BA64"/>
  <c r="BC69"/>
  <c r="BD69"/>
  <c r="BA69"/>
  <c r="X11"/>
  <c r="BB69"/>
  <c r="D45"/>
  <c r="D44"/>
  <c r="BJ27"/>
  <c r="BK27"/>
  <c r="AR27"/>
  <c r="BB148"/>
  <c r="BD137"/>
  <c r="BD107"/>
  <c r="BB137"/>
  <c r="BC159"/>
  <c r="BH112"/>
  <c r="BD113"/>
  <c r="BH137"/>
  <c r="BH85"/>
  <c r="AO153"/>
  <c r="BH92"/>
  <c r="BF92"/>
  <c r="O35"/>
  <c r="AM153"/>
  <c r="BE92"/>
  <c r="BG92"/>
  <c r="BG120"/>
  <c r="BH120"/>
  <c r="BE120"/>
  <c r="AO89"/>
  <c r="BF120"/>
  <c r="AM89"/>
  <c r="AO85"/>
  <c r="BG64"/>
  <c r="BH64"/>
  <c r="AM85"/>
  <c r="BE64"/>
  <c r="BF64"/>
  <c r="K17"/>
  <c r="AO156"/>
  <c r="BG125"/>
  <c r="BH125"/>
  <c r="BE125"/>
  <c r="AM156"/>
  <c r="BF125"/>
  <c r="U35"/>
  <c r="AN26" s="1"/>
  <c r="BC125"/>
  <c r="BD125"/>
  <c r="BA125"/>
  <c r="BB125"/>
  <c r="Z26"/>
  <c r="BC121"/>
  <c r="BD121"/>
  <c r="BA121"/>
  <c r="BB121"/>
  <c r="P26"/>
  <c r="BA102"/>
  <c r="BC102"/>
  <c r="BB102"/>
  <c r="BD102"/>
  <c r="X20"/>
  <c r="BC80"/>
  <c r="BA80"/>
  <c r="BB80"/>
  <c r="BD80"/>
  <c r="X14"/>
  <c r="BC66"/>
  <c r="BD66"/>
  <c r="BB66"/>
  <c r="R11"/>
  <c r="BA66"/>
  <c r="BF150"/>
  <c r="BG150"/>
  <c r="BG159" s="1"/>
  <c r="BH150"/>
  <c r="BH159" s="1"/>
  <c r="BE150"/>
  <c r="AO59"/>
  <c r="AA8"/>
  <c r="AN35" s="1"/>
  <c r="AM59"/>
  <c r="BG117"/>
  <c r="BE117"/>
  <c r="BH117"/>
  <c r="AO56"/>
  <c r="AM56"/>
  <c r="BF117"/>
  <c r="BC70"/>
  <c r="BD70"/>
  <c r="BA70"/>
  <c r="BB70"/>
  <c r="Z11"/>
  <c r="BC63"/>
  <c r="BD63"/>
  <c r="BA63"/>
  <c r="BB63"/>
  <c r="L11"/>
  <c r="BH100"/>
  <c r="BA148"/>
  <c r="BD149"/>
  <c r="BD159" s="1"/>
  <c r="BH113"/>
  <c r="BH96"/>
  <c r="BG137"/>
  <c r="BE137"/>
  <c r="BH35"/>
  <c r="BI34" s="1"/>
  <c r="BD111"/>
  <c r="BD53"/>
  <c r="BH89"/>
  <c r="BH140"/>
  <c r="BE159"/>
  <c r="BF159"/>
  <c r="BH33" i="1"/>
  <c r="BD145"/>
  <c r="BG91"/>
  <c r="BH91"/>
  <c r="BB129"/>
  <c r="AO122"/>
  <c r="BC113"/>
  <c r="BD103"/>
  <c r="BF124"/>
  <c r="BG124"/>
  <c r="BE156"/>
  <c r="BF156"/>
  <c r="AM109"/>
  <c r="AO109"/>
  <c r="BA151"/>
  <c r="BG101"/>
  <c r="BE101"/>
  <c r="BG145"/>
  <c r="AM116"/>
  <c r="BC107"/>
  <c r="AO32"/>
  <c r="AQ25"/>
  <c r="BC106"/>
  <c r="AO142"/>
  <c r="BE111"/>
  <c r="AO145"/>
  <c r="BD140"/>
  <c r="AO125"/>
  <c r="BG156"/>
  <c r="BD124"/>
  <c r="BD116"/>
  <c r="BG88"/>
  <c r="BH88"/>
  <c r="BB151"/>
  <c r="BH101"/>
  <c r="AM132"/>
  <c r="AM124"/>
  <c r="BD107"/>
  <c r="BK24"/>
  <c r="AQ18"/>
  <c r="AN26"/>
  <c r="BB11"/>
  <c r="BD106"/>
  <c r="BE91"/>
  <c r="BD129"/>
  <c r="BB103"/>
  <c r="BH124"/>
  <c r="BH156"/>
  <c r="BE88"/>
  <c r="BH114"/>
  <c r="BF101"/>
  <c r="BH145"/>
  <c r="BE145"/>
  <c r="BA107"/>
  <c r="AQ28"/>
  <c r="BE54"/>
  <c r="I20"/>
  <c r="AZ18"/>
  <c r="BF65"/>
  <c r="AQ27"/>
  <c r="BF55"/>
  <c r="BE55"/>
  <c r="I23"/>
  <c r="BH66"/>
  <c r="BE59"/>
  <c r="I35"/>
  <c r="BF59"/>
  <c r="BG59"/>
  <c r="BH59"/>
  <c r="BF48"/>
  <c r="BG48"/>
  <c r="BH48"/>
  <c r="G35"/>
  <c r="BE68"/>
  <c r="BF68"/>
  <c r="BG68"/>
  <c r="BH68"/>
  <c r="K29"/>
  <c r="BH58"/>
  <c r="H32"/>
  <c r="AL32" s="1"/>
  <c r="BE47"/>
  <c r="BF47"/>
  <c r="G32"/>
  <c r="BG47"/>
  <c r="BH47"/>
  <c r="BH67"/>
  <c r="K26"/>
  <c r="BE67"/>
  <c r="BF67"/>
  <c r="BG67"/>
  <c r="BB105"/>
  <c r="F23"/>
  <c r="BF56"/>
  <c r="BG56"/>
  <c r="BH56"/>
  <c r="I26"/>
  <c r="BE56"/>
  <c r="BH70"/>
  <c r="J35"/>
  <c r="AL35" s="1"/>
  <c r="BF69"/>
  <c r="BG69"/>
  <c r="K32"/>
  <c r="BH69"/>
  <c r="BE69"/>
  <c r="BG45"/>
  <c r="G26"/>
  <c r="BH45"/>
  <c r="BE45"/>
  <c r="BF45"/>
  <c r="AO134"/>
  <c r="BG155"/>
  <c r="BD113"/>
  <c r="BD156"/>
  <c r="BF144"/>
  <c r="BD112"/>
  <c r="AM156"/>
  <c r="AO156"/>
  <c r="BC147"/>
  <c r="BD139"/>
  <c r="BC131"/>
  <c r="BB123"/>
  <c r="AM112"/>
  <c r="AO112"/>
  <c r="BH143"/>
  <c r="BG113"/>
  <c r="BE143"/>
  <c r="BB106"/>
  <c r="H23"/>
  <c r="AL23" s="1"/>
  <c r="BH80"/>
  <c r="M32"/>
  <c r="BH46"/>
  <c r="F29"/>
  <c r="AL29" s="1"/>
  <c r="L26"/>
  <c r="AL26" s="1"/>
  <c r="BH78"/>
  <c r="BH77"/>
  <c r="BE77"/>
  <c r="M23"/>
  <c r="AM23" s="1"/>
  <c r="AQ23" s="1"/>
  <c r="AJ22" s="1"/>
  <c r="BF77"/>
  <c r="BG77"/>
  <c r="BC115"/>
  <c r="AP3"/>
  <c r="BH55"/>
  <c r="M29"/>
  <c r="BF79"/>
  <c r="BH79"/>
  <c r="BG57"/>
  <c r="BH57"/>
  <c r="I29"/>
  <c r="AM29" s="1"/>
  <c r="AQ29" s="1"/>
  <c r="AJ28" s="1"/>
  <c r="BE57"/>
  <c r="BF57"/>
  <c r="BD114"/>
  <c r="AM150"/>
  <c r="BF123"/>
  <c r="AM134"/>
  <c r="BE155"/>
  <c r="BF155"/>
  <c r="AO149"/>
  <c r="AM129"/>
  <c r="BH144"/>
  <c r="BE144"/>
  <c r="BH125"/>
  <c r="BA147"/>
  <c r="BB139"/>
  <c r="BA131"/>
  <c r="BD123"/>
  <c r="BF133"/>
  <c r="BG143"/>
  <c r="AM102"/>
  <c r="AO35"/>
  <c r="BH44"/>
  <c r="BD92"/>
  <c r="BD89"/>
  <c r="AO31"/>
  <c r="AQ31" s="1"/>
  <c r="BA92"/>
  <c r="BA89"/>
  <c r="BC85"/>
  <c r="BB92"/>
  <c r="BH153"/>
  <c r="BD85"/>
  <c r="BH23"/>
  <c r="BF75"/>
  <c r="K17"/>
  <c r="BF64"/>
  <c r="BG64"/>
  <c r="BG53"/>
  <c r="BH53"/>
  <c r="BE53"/>
  <c r="I17"/>
  <c r="BF53"/>
  <c r="BA11"/>
  <c r="BB80"/>
  <c r="BD80"/>
  <c r="AM72"/>
  <c r="BH141"/>
  <c r="BF41"/>
  <c r="AO72"/>
  <c r="AQ22"/>
  <c r="AH22" s="1"/>
  <c r="T61"/>
  <c r="F10"/>
  <c r="T63"/>
  <c r="L10"/>
  <c r="T65"/>
  <c r="P10"/>
  <c r="BH127"/>
  <c r="BE127"/>
  <c r="BF127"/>
  <c r="BG127"/>
  <c r="AM46"/>
  <c r="AO46"/>
  <c r="W5"/>
  <c r="AR25"/>
  <c r="AV24" s="1"/>
  <c r="AG25"/>
  <c r="BJ31"/>
  <c r="BK31"/>
  <c r="AH31"/>
  <c r="BK34"/>
  <c r="AH34"/>
  <c r="BJ34"/>
  <c r="AR28"/>
  <c r="AV27" s="1"/>
  <c r="AG28"/>
  <c r="AR34"/>
  <c r="AV33" s="1"/>
  <c r="AG34"/>
  <c r="BF51"/>
  <c r="BC148"/>
  <c r="BC159"/>
  <c r="BC126"/>
  <c r="BC137"/>
  <c r="BD46"/>
  <c r="AY12"/>
  <c r="BE138"/>
  <c r="BE148" s="1"/>
  <c r="BF138"/>
  <c r="BF148" s="1"/>
  <c r="BG138"/>
  <c r="BG148" s="1"/>
  <c r="BH138"/>
  <c r="BH148" s="1"/>
  <c r="AM47"/>
  <c r="AO47"/>
  <c r="Y5"/>
  <c r="AN32" s="1"/>
  <c r="AP32" s="1"/>
  <c r="BJ33"/>
  <c r="BK33"/>
  <c r="AR33"/>
  <c r="BJ22"/>
  <c r="D45"/>
  <c r="D44"/>
  <c r="BB75"/>
  <c r="BC75"/>
  <c r="BD75"/>
  <c r="BA75"/>
  <c r="N14"/>
  <c r="AM61"/>
  <c r="BJ21"/>
  <c r="AR21"/>
  <c r="BK21"/>
  <c r="AX12"/>
  <c r="AZ5"/>
  <c r="AG31"/>
  <c r="AR31"/>
  <c r="AV30" s="1"/>
  <c r="BD115"/>
  <c r="BA115"/>
  <c r="BD148"/>
  <c r="BD159"/>
  <c r="BD126"/>
  <c r="BD137"/>
  <c r="AZ8"/>
  <c r="AM13"/>
  <c r="BF149"/>
  <c r="BF159" s="1"/>
  <c r="BG149"/>
  <c r="BG159" s="1"/>
  <c r="BH149"/>
  <c r="BH159" s="1"/>
  <c r="BE149"/>
  <c r="BE159" s="1"/>
  <c r="AM48"/>
  <c r="AO48"/>
  <c r="AA5"/>
  <c r="AN35" s="1"/>
  <c r="AP35" s="1"/>
  <c r="BF105"/>
  <c r="BF115" s="1"/>
  <c r="BG105"/>
  <c r="BG115" s="1"/>
  <c r="AE22" s="1"/>
  <c r="BH105"/>
  <c r="BH115" s="1"/>
  <c r="BE105"/>
  <c r="BE115" s="1"/>
  <c r="AM44"/>
  <c r="AO44"/>
  <c r="S5"/>
  <c r="BJ28"/>
  <c r="BK28"/>
  <c r="AH28"/>
  <c r="BA9"/>
  <c r="AZ17"/>
  <c r="BG74"/>
  <c r="BB40"/>
  <c r="BJ30"/>
  <c r="BK30"/>
  <c r="AR30"/>
  <c r="BB76"/>
  <c r="BA76"/>
  <c r="P14"/>
  <c r="BB72"/>
  <c r="BC72"/>
  <c r="BD72"/>
  <c r="BA72"/>
  <c r="F14"/>
  <c r="BE97"/>
  <c r="BF97"/>
  <c r="BG97"/>
  <c r="AO76"/>
  <c r="AM76"/>
  <c r="Q14"/>
  <c r="BA148"/>
  <c r="BA159"/>
  <c r="BA126"/>
  <c r="BA137"/>
  <c r="BH32"/>
  <c r="BI31" s="1"/>
  <c r="BI22"/>
  <c r="BD48"/>
  <c r="BD44"/>
  <c r="BH130"/>
  <c r="BE130"/>
  <c r="BF130"/>
  <c r="BG130"/>
  <c r="AM79"/>
  <c r="AO79"/>
  <c r="W14"/>
  <c r="BG116"/>
  <c r="BG126" s="1"/>
  <c r="BH116"/>
  <c r="BH126" s="1"/>
  <c r="BE116"/>
  <c r="BE126" s="1"/>
  <c r="BF116"/>
  <c r="BF126" s="1"/>
  <c r="AM45"/>
  <c r="AO45"/>
  <c r="BB74"/>
  <c r="BC74"/>
  <c r="BA74"/>
  <c r="J14"/>
  <c r="BC42"/>
  <c r="BA42"/>
  <c r="BB42"/>
  <c r="N5"/>
  <c r="BH86"/>
  <c r="BJ27"/>
  <c r="BK27"/>
  <c r="AR27"/>
  <c r="BB148"/>
  <c r="BB159"/>
  <c r="AD34" s="1"/>
  <c r="BB126"/>
  <c r="BB137"/>
  <c r="BD45"/>
  <c r="BH35"/>
  <c r="BI34" s="1"/>
  <c r="BH41"/>
  <c r="BH115" i="2" l="1"/>
  <c r="AL26"/>
  <c r="BG25"/>
  <c r="AQ17"/>
  <c r="AJ16" s="1"/>
  <c r="BF104"/>
  <c r="AM73" i="3"/>
  <c r="BE52"/>
  <c r="I14"/>
  <c r="BG52"/>
  <c r="AO73"/>
  <c r="BH52"/>
  <c r="BD73"/>
  <c r="AM83"/>
  <c r="BB115" i="2"/>
  <c r="AD22" s="1"/>
  <c r="BC115"/>
  <c r="BF60"/>
  <c r="BG10"/>
  <c r="AR7"/>
  <c r="BB104"/>
  <c r="AQ16"/>
  <c r="AH16" s="1"/>
  <c r="BH126"/>
  <c r="AO26"/>
  <c r="AQ26" s="1"/>
  <c r="AJ25" s="1"/>
  <c r="AR25"/>
  <c r="BK25"/>
  <c r="BJ25" s="1"/>
  <c r="AP7" i="3"/>
  <c r="AG7" s="1"/>
  <c r="BC54"/>
  <c r="BC60" s="1"/>
  <c r="BD54"/>
  <c r="BA54"/>
  <c r="BB54"/>
  <c r="BH95"/>
  <c r="AM65" i="1"/>
  <c r="AD10" i="2"/>
  <c r="BF76" i="1"/>
  <c r="BC126" i="2"/>
  <c r="AE25" s="1"/>
  <c r="AN20"/>
  <c r="BH104"/>
  <c r="AO96" i="3"/>
  <c r="BG65"/>
  <c r="K20"/>
  <c r="BE65"/>
  <c r="AM96"/>
  <c r="BD96"/>
  <c r="BH65"/>
  <c r="BA96"/>
  <c r="BB96"/>
  <c r="BC96"/>
  <c r="J20"/>
  <c r="AX6"/>
  <c r="BH6" s="1"/>
  <c r="AM50"/>
  <c r="BH39"/>
  <c r="BG39"/>
  <c r="BD50"/>
  <c r="BF39"/>
  <c r="BE39"/>
  <c r="AO50"/>
  <c r="K14" i="1"/>
  <c r="AM14" s="1"/>
  <c r="BF63"/>
  <c r="BF71" s="1"/>
  <c r="BG63"/>
  <c r="BD74"/>
  <c r="AM74"/>
  <c r="AO74"/>
  <c r="BH63"/>
  <c r="BC54"/>
  <c r="BD54"/>
  <c r="AM54"/>
  <c r="BH95"/>
  <c r="BE95"/>
  <c r="AO54"/>
  <c r="BG95"/>
  <c r="BF95"/>
  <c r="BK10" i="2"/>
  <c r="BJ10" s="1"/>
  <c r="BD82"/>
  <c r="AF13" s="1"/>
  <c r="BE115"/>
  <c r="AN23"/>
  <c r="BG115"/>
  <c r="AO106" i="3"/>
  <c r="BE55"/>
  <c r="I23"/>
  <c r="BG55"/>
  <c r="BC115"/>
  <c r="BC106"/>
  <c r="BD106"/>
  <c r="BH55"/>
  <c r="BA106"/>
  <c r="BA115" s="1"/>
  <c r="BB106"/>
  <c r="BB115" s="1"/>
  <c r="AL23"/>
  <c r="AR21"/>
  <c r="BC60" i="2"/>
  <c r="AE7" s="1"/>
  <c r="BD60"/>
  <c r="BB126"/>
  <c r="AD25" s="1"/>
  <c r="AO8"/>
  <c r="AC25"/>
  <c r="BD126"/>
  <c r="AP26"/>
  <c r="AI25" s="1"/>
  <c r="Q17" i="3"/>
  <c r="AO87"/>
  <c r="S5"/>
  <c r="BF105"/>
  <c r="AP22"/>
  <c r="AG22" s="1"/>
  <c r="AM44"/>
  <c r="BE105"/>
  <c r="BC3"/>
  <c r="BD44"/>
  <c r="AO44"/>
  <c r="BH105"/>
  <c r="BH115" s="1"/>
  <c r="F14"/>
  <c r="AO5" s="1"/>
  <c r="BE93" i="2"/>
  <c r="AC16" s="1"/>
  <c r="AM11"/>
  <c r="AQ11" s="1"/>
  <c r="AJ10" s="1"/>
  <c r="AR10"/>
  <c r="BA60" i="3"/>
  <c r="AO51"/>
  <c r="AM51"/>
  <c r="BC51"/>
  <c r="J8"/>
  <c r="BD51"/>
  <c r="K8"/>
  <c r="BH62"/>
  <c r="BE62"/>
  <c r="BF62"/>
  <c r="BB51"/>
  <c r="BH11"/>
  <c r="BK12"/>
  <c r="AC19" i="2"/>
  <c r="AE19"/>
  <c r="AL23"/>
  <c r="BC82"/>
  <c r="AD13"/>
  <c r="BH60"/>
  <c r="BK4"/>
  <c r="BJ4" s="1"/>
  <c r="BB49"/>
  <c r="AD4" s="1"/>
  <c r="BD49"/>
  <c r="AF4" s="1"/>
  <c r="AM5"/>
  <c r="AQ5" s="1"/>
  <c r="AJ4" s="1"/>
  <c r="AN10" i="3"/>
  <c r="AP10" s="1"/>
  <c r="AG10" s="1"/>
  <c r="AY3"/>
  <c r="AM4"/>
  <c r="AQ4" s="1"/>
  <c r="AH4" s="1"/>
  <c r="BB73"/>
  <c r="H14"/>
  <c r="BA73"/>
  <c r="BC97"/>
  <c r="BD97"/>
  <c r="BK18"/>
  <c r="L20"/>
  <c r="BB97"/>
  <c r="BD52"/>
  <c r="AM52"/>
  <c r="BK6"/>
  <c r="AO52"/>
  <c r="BG73"/>
  <c r="BB52"/>
  <c r="AR6"/>
  <c r="L8"/>
  <c r="AO14" s="1"/>
  <c r="BE73"/>
  <c r="BH73"/>
  <c r="BH93" i="2"/>
  <c r="AF16" s="1"/>
  <c r="BF93"/>
  <c r="AD16" s="1"/>
  <c r="BG93"/>
  <c r="AE16" s="1"/>
  <c r="BJ21" i="3"/>
  <c r="BK21"/>
  <c r="BG109"/>
  <c r="AM88"/>
  <c r="BE109"/>
  <c r="BB88"/>
  <c r="BC88"/>
  <c r="BF109"/>
  <c r="BD88"/>
  <c r="AO88"/>
  <c r="S17"/>
  <c r="AN23" s="1"/>
  <c r="AP23" s="1"/>
  <c r="AI22" s="1"/>
  <c r="R17"/>
  <c r="AL17" s="1"/>
  <c r="BK15"/>
  <c r="AE4" i="2"/>
  <c r="AQ14"/>
  <c r="AJ13" s="1"/>
  <c r="AL5"/>
  <c r="AC13"/>
  <c r="AO75" i="1"/>
  <c r="BE86"/>
  <c r="BF86"/>
  <c r="O14"/>
  <c r="AM75"/>
  <c r="BA51"/>
  <c r="BA95" i="3"/>
  <c r="BH8"/>
  <c r="BC95"/>
  <c r="AP19"/>
  <c r="AG19" s="1"/>
  <c r="BH54"/>
  <c r="BF54"/>
  <c r="I20"/>
  <c r="AM20" s="1"/>
  <c r="BD95"/>
  <c r="BE54"/>
  <c r="BG54"/>
  <c r="BG60" s="1"/>
  <c r="AM95"/>
  <c r="AN5" i="2"/>
  <c r="AC4"/>
  <c r="AR4"/>
  <c r="BD115"/>
  <c r="BA115"/>
  <c r="AR13"/>
  <c r="AH7"/>
  <c r="BK7"/>
  <c r="BJ7" s="1"/>
  <c r="BD104"/>
  <c r="AF19" s="1"/>
  <c r="AP19"/>
  <c r="AG19" s="1"/>
  <c r="AP17"/>
  <c r="AI16" s="1"/>
  <c r="BI22" i="3"/>
  <c r="BE40" i="1"/>
  <c r="BF40"/>
  <c r="BG40"/>
  <c r="BH40"/>
  <c r="G11"/>
  <c r="BG52"/>
  <c r="I14"/>
  <c r="BE52"/>
  <c r="AM73"/>
  <c r="BH52"/>
  <c r="BF52"/>
  <c r="AO55" i="3"/>
  <c r="S8"/>
  <c r="BE106"/>
  <c r="BJ6"/>
  <c r="BG106"/>
  <c r="BF106"/>
  <c r="BF115" s="1"/>
  <c r="AM55"/>
  <c r="BB55"/>
  <c r="R8"/>
  <c r="BD55"/>
  <c r="AL35"/>
  <c r="BH76"/>
  <c r="AR34"/>
  <c r="AV33" s="1"/>
  <c r="BK34"/>
  <c r="BC83"/>
  <c r="BF126"/>
  <c r="AO35"/>
  <c r="AO76"/>
  <c r="BE86"/>
  <c r="BG86"/>
  <c r="BI28"/>
  <c r="BK31"/>
  <c r="BJ31"/>
  <c r="AH31"/>
  <c r="AR31"/>
  <c r="AV30" s="1"/>
  <c r="AM29"/>
  <c r="BA17"/>
  <c r="BH126"/>
  <c r="AP35"/>
  <c r="AI34" s="1"/>
  <c r="BD115"/>
  <c r="BF86"/>
  <c r="AM63"/>
  <c r="BH74"/>
  <c r="BD148"/>
  <c r="BF93"/>
  <c r="AE31"/>
  <c r="AL32"/>
  <c r="BG126"/>
  <c r="AM75"/>
  <c r="AO94"/>
  <c r="AM23"/>
  <c r="BE148"/>
  <c r="AC31" s="1"/>
  <c r="BF43"/>
  <c r="AL29"/>
  <c r="AP29" s="1"/>
  <c r="AI28" s="1"/>
  <c r="AM26"/>
  <c r="AQ26" s="1"/>
  <c r="AJ25" s="1"/>
  <c r="N8" i="1"/>
  <c r="BD53"/>
  <c r="BH84"/>
  <c r="BB53"/>
  <c r="BC53"/>
  <c r="BB41"/>
  <c r="BC41"/>
  <c r="BA41"/>
  <c r="BD41"/>
  <c r="AE13" i="2"/>
  <c r="BG19"/>
  <c r="BK13"/>
  <c r="BJ13" s="1"/>
  <c r="AH4"/>
  <c r="AO23"/>
  <c r="AQ23" s="1"/>
  <c r="AJ22" s="1"/>
  <c r="AG22"/>
  <c r="AR22"/>
  <c r="BK22"/>
  <c r="BJ22" s="1"/>
  <c r="AM8"/>
  <c r="AF10"/>
  <c r="BB60"/>
  <c r="BA60"/>
  <c r="AC7" s="1"/>
  <c r="AL8"/>
  <c r="AP8" s="1"/>
  <c r="AI7" s="1"/>
  <c r="AP14"/>
  <c r="AL20"/>
  <c r="AQ20"/>
  <c r="AJ19" s="1"/>
  <c r="AP11"/>
  <c r="AI10" s="1"/>
  <c r="BI71"/>
  <c r="AB10" s="1"/>
  <c r="AC10"/>
  <c r="AY31"/>
  <c r="BH85" i="1"/>
  <c r="P5" i="3"/>
  <c r="BC43"/>
  <c r="BB43"/>
  <c r="BA43"/>
  <c r="BE94"/>
  <c r="AO43"/>
  <c r="BF94"/>
  <c r="Q5"/>
  <c r="BG94"/>
  <c r="BD43"/>
  <c r="BH94"/>
  <c r="G20"/>
  <c r="AM94"/>
  <c r="BG43"/>
  <c r="BJ18"/>
  <c r="BG72"/>
  <c r="BD41"/>
  <c r="BE72"/>
  <c r="M5"/>
  <c r="BB41"/>
  <c r="BF72"/>
  <c r="AO41"/>
  <c r="BA41"/>
  <c r="BC41"/>
  <c r="BJ12"/>
  <c r="AX14"/>
  <c r="AZ3"/>
  <c r="BH3" s="1"/>
  <c r="AO13"/>
  <c r="AQ13" s="1"/>
  <c r="AH13" s="1"/>
  <c r="BH72"/>
  <c r="AM19"/>
  <c r="AQ19" s="1"/>
  <c r="AH19" s="1"/>
  <c r="AN13"/>
  <c r="AP13" s="1"/>
  <c r="AG13" s="1"/>
  <c r="BB14"/>
  <c r="BH14" s="1"/>
  <c r="BG76"/>
  <c r="AM97"/>
  <c r="BE76"/>
  <c r="AO97"/>
  <c r="BF76"/>
  <c r="BH18"/>
  <c r="BI19" s="1"/>
  <c r="BC39"/>
  <c r="H5"/>
  <c r="BA39"/>
  <c r="BA49" s="1"/>
  <c r="BF50"/>
  <c r="I5"/>
  <c r="BH50"/>
  <c r="AM39"/>
  <c r="BD39"/>
  <c r="BE50"/>
  <c r="AO39"/>
  <c r="AR18"/>
  <c r="BJ9"/>
  <c r="BJ15"/>
  <c r="AR3"/>
  <c r="BD61" i="1"/>
  <c r="AZ12"/>
  <c r="AO39"/>
  <c r="BD39"/>
  <c r="AM39"/>
  <c r="BH50"/>
  <c r="BE50"/>
  <c r="BE60" s="1"/>
  <c r="BC39"/>
  <c r="H5"/>
  <c r="AL5" s="1"/>
  <c r="BA39"/>
  <c r="BB39"/>
  <c r="BG50"/>
  <c r="BF50"/>
  <c r="AO86"/>
  <c r="M17"/>
  <c r="BG75"/>
  <c r="BH75"/>
  <c r="BE75"/>
  <c r="BD86"/>
  <c r="BC86"/>
  <c r="AP19"/>
  <c r="AG19" s="1"/>
  <c r="AR12" i="3"/>
  <c r="BG42"/>
  <c r="AO83"/>
  <c r="BD83"/>
  <c r="BH42"/>
  <c r="BE42"/>
  <c r="BB83"/>
  <c r="G17"/>
  <c r="BA83"/>
  <c r="BA86" i="1"/>
  <c r="BB86"/>
  <c r="BJ15"/>
  <c r="AM16"/>
  <c r="AQ16" s="1"/>
  <c r="AH16" s="1"/>
  <c r="BA15"/>
  <c r="BH15" s="1"/>
  <c r="AN13"/>
  <c r="BG65"/>
  <c r="BH65"/>
  <c r="BE65"/>
  <c r="AO96"/>
  <c r="K20"/>
  <c r="BK9"/>
  <c r="BD96"/>
  <c r="BC96"/>
  <c r="BA96"/>
  <c r="BB96"/>
  <c r="BG85"/>
  <c r="AM64"/>
  <c r="BB64"/>
  <c r="BC64"/>
  <c r="AO64"/>
  <c r="BE85"/>
  <c r="O11"/>
  <c r="AN17" s="1"/>
  <c r="BD64"/>
  <c r="N11"/>
  <c r="BA64"/>
  <c r="BG94"/>
  <c r="BC43"/>
  <c r="BH94"/>
  <c r="BE94"/>
  <c r="BF94"/>
  <c r="AM43"/>
  <c r="BB43"/>
  <c r="BD43"/>
  <c r="AO43"/>
  <c r="BA43"/>
  <c r="BB73"/>
  <c r="BB82" s="1"/>
  <c r="BC73"/>
  <c r="H14"/>
  <c r="BA73"/>
  <c r="BA82" s="1"/>
  <c r="BD73"/>
  <c r="AO72" i="3"/>
  <c r="G14"/>
  <c r="BG41"/>
  <c r="BE41"/>
  <c r="BH41"/>
  <c r="AM72"/>
  <c r="BD72"/>
  <c r="BB72"/>
  <c r="AO61"/>
  <c r="BG40"/>
  <c r="AM61"/>
  <c r="BE40"/>
  <c r="BF40"/>
  <c r="BF49" s="1"/>
  <c r="BK3"/>
  <c r="BJ3"/>
  <c r="AY5"/>
  <c r="BH5" s="1"/>
  <c r="AN4"/>
  <c r="AP4" s="1"/>
  <c r="AX9"/>
  <c r="BH9" s="1"/>
  <c r="AM10"/>
  <c r="AQ10" s="1"/>
  <c r="AH10" s="1"/>
  <c r="BF98" i="1"/>
  <c r="AO87"/>
  <c r="P17"/>
  <c r="BA87"/>
  <c r="BB87"/>
  <c r="Q17"/>
  <c r="BG98"/>
  <c r="BD87"/>
  <c r="AM87"/>
  <c r="BH98"/>
  <c r="BC87"/>
  <c r="BG76"/>
  <c r="BH76"/>
  <c r="M20"/>
  <c r="BA97"/>
  <c r="BC97"/>
  <c r="BB97"/>
  <c r="AM97"/>
  <c r="AO97"/>
  <c r="BD97"/>
  <c r="BF42"/>
  <c r="AM83"/>
  <c r="G17"/>
  <c r="F17"/>
  <c r="BA83"/>
  <c r="BC83"/>
  <c r="BB83"/>
  <c r="BG42"/>
  <c r="BE42"/>
  <c r="BH42"/>
  <c r="BD83"/>
  <c r="J8"/>
  <c r="BB51"/>
  <c r="BE62"/>
  <c r="AO51"/>
  <c r="AM51"/>
  <c r="BH62"/>
  <c r="K8"/>
  <c r="BD51"/>
  <c r="BG62"/>
  <c r="BK6"/>
  <c r="AO63"/>
  <c r="BF74"/>
  <c r="BD63"/>
  <c r="BE74"/>
  <c r="AM63"/>
  <c r="BK12"/>
  <c r="BH74"/>
  <c r="BG39"/>
  <c r="BH39"/>
  <c r="AO50"/>
  <c r="BF39"/>
  <c r="AM50"/>
  <c r="BE39"/>
  <c r="F8"/>
  <c r="BD50"/>
  <c r="BA50"/>
  <c r="BC50"/>
  <c r="BB50"/>
  <c r="BE96"/>
  <c r="AO65"/>
  <c r="BF96"/>
  <c r="BD65"/>
  <c r="Q11"/>
  <c r="BH96"/>
  <c r="BD84"/>
  <c r="AM84"/>
  <c r="BC84"/>
  <c r="BB84"/>
  <c r="BA84"/>
  <c r="AR15"/>
  <c r="AM11" i="3"/>
  <c r="AO63"/>
  <c r="BF74"/>
  <c r="BG74"/>
  <c r="BE74"/>
  <c r="AN14"/>
  <c r="AR9"/>
  <c r="BD87"/>
  <c r="BF98"/>
  <c r="BF104" s="1"/>
  <c r="AM87"/>
  <c r="BE98"/>
  <c r="BH98"/>
  <c r="BA87"/>
  <c r="BA93" s="1"/>
  <c r="BC87"/>
  <c r="BB87"/>
  <c r="BB93" s="1"/>
  <c r="AD16" s="1"/>
  <c r="AP16"/>
  <c r="BF54" i="1"/>
  <c r="BH54"/>
  <c r="BG54"/>
  <c r="AM95"/>
  <c r="BA95"/>
  <c r="BB95"/>
  <c r="BC95"/>
  <c r="BD95"/>
  <c r="AM40"/>
  <c r="BH61"/>
  <c r="K5"/>
  <c r="AO40"/>
  <c r="BE61"/>
  <c r="BD40"/>
  <c r="BF61"/>
  <c r="J5"/>
  <c r="BC40"/>
  <c r="BA40"/>
  <c r="AM76" i="3"/>
  <c r="Q14"/>
  <c r="BD76"/>
  <c r="BG97"/>
  <c r="BF97"/>
  <c r="P14"/>
  <c r="BC76"/>
  <c r="BA76"/>
  <c r="BB76"/>
  <c r="BH97"/>
  <c r="BE126"/>
  <c r="BH148"/>
  <c r="AF31" s="1"/>
  <c r="AN32"/>
  <c r="AP32" s="1"/>
  <c r="BK9"/>
  <c r="AM4" i="1"/>
  <c r="BH72"/>
  <c r="AR12"/>
  <c r="M5"/>
  <c r="AM41"/>
  <c r="BG72"/>
  <c r="BF72"/>
  <c r="AO41"/>
  <c r="BE72"/>
  <c r="AZ3"/>
  <c r="BH3" s="1"/>
  <c r="AX14"/>
  <c r="AN4"/>
  <c r="AP4" s="1"/>
  <c r="AG4" s="1"/>
  <c r="BB5"/>
  <c r="BH18"/>
  <c r="BG43"/>
  <c r="BE43"/>
  <c r="BH43"/>
  <c r="AM19"/>
  <c r="AL20"/>
  <c r="G20"/>
  <c r="BD94"/>
  <c r="BK18"/>
  <c r="AM94"/>
  <c r="AO94"/>
  <c r="BK3"/>
  <c r="BH86" i="3"/>
  <c r="BH93" s="1"/>
  <c r="BC75"/>
  <c r="BC82" s="1"/>
  <c r="BH12"/>
  <c r="N14"/>
  <c r="AO17" s="1"/>
  <c r="BD75"/>
  <c r="BG93"/>
  <c r="BK15" i="1"/>
  <c r="AL16"/>
  <c r="AP16" s="1"/>
  <c r="AG16" s="1"/>
  <c r="AO10"/>
  <c r="AQ10" s="1"/>
  <c r="AH10" s="1"/>
  <c r="BE64"/>
  <c r="BA85"/>
  <c r="BH64"/>
  <c r="AO85"/>
  <c r="BB85"/>
  <c r="BH11"/>
  <c r="AP7"/>
  <c r="AG7" s="1"/>
  <c r="AO52"/>
  <c r="BJ12"/>
  <c r="BH73"/>
  <c r="BF73"/>
  <c r="M8"/>
  <c r="BG73"/>
  <c r="AR6"/>
  <c r="BJ6"/>
  <c r="AM52"/>
  <c r="L8"/>
  <c r="BD52"/>
  <c r="BA52"/>
  <c r="BA60" s="1"/>
  <c r="BB52"/>
  <c r="BB60" s="1"/>
  <c r="BC52"/>
  <c r="BG83"/>
  <c r="BG93" s="1"/>
  <c r="BE83"/>
  <c r="BE93" s="1"/>
  <c r="BH83"/>
  <c r="BH93" s="1"/>
  <c r="BD42"/>
  <c r="AO42"/>
  <c r="AM42"/>
  <c r="BF83"/>
  <c r="BF93" s="1"/>
  <c r="AR3"/>
  <c r="BJ3"/>
  <c r="BE63" i="3"/>
  <c r="BC74"/>
  <c r="K14"/>
  <c r="AN11" s="1"/>
  <c r="AM74"/>
  <c r="AO74"/>
  <c r="BD74"/>
  <c r="BH63"/>
  <c r="BH71" s="1"/>
  <c r="BB74"/>
  <c r="BA74"/>
  <c r="BA82" s="1"/>
  <c r="BF71"/>
  <c r="BG63"/>
  <c r="BG71" s="1"/>
  <c r="BH97" i="1"/>
  <c r="BC76"/>
  <c r="BB12"/>
  <c r="AL13"/>
  <c r="AR18"/>
  <c r="BJ18"/>
  <c r="BJ9"/>
  <c r="AR9"/>
  <c r="BC62"/>
  <c r="BG51"/>
  <c r="I11"/>
  <c r="AN8" s="1"/>
  <c r="AO62"/>
  <c r="AM62"/>
  <c r="AO7"/>
  <c r="AQ7" s="1"/>
  <c r="AH7" s="1"/>
  <c r="AY8"/>
  <c r="BH8" s="1"/>
  <c r="BI7" s="1"/>
  <c r="AL10"/>
  <c r="AP10" s="1"/>
  <c r="AG10" s="1"/>
  <c r="BH51"/>
  <c r="BD62"/>
  <c r="H11"/>
  <c r="BA62"/>
  <c r="AM8" i="3"/>
  <c r="AI31"/>
  <c r="AO32"/>
  <c r="AQ32" s="1"/>
  <c r="AJ31" s="1"/>
  <c r="BC126"/>
  <c r="BB71"/>
  <c r="D47"/>
  <c r="D48" s="1"/>
  <c r="D46"/>
  <c r="AC34"/>
  <c r="BI159"/>
  <c r="AB34" s="1"/>
  <c r="AL11"/>
  <c r="AN5"/>
  <c r="AN17"/>
  <c r="AP17" s="1"/>
  <c r="AL26"/>
  <c r="AP26" s="1"/>
  <c r="BA126"/>
  <c r="AD34"/>
  <c r="AE28"/>
  <c r="BC71"/>
  <c r="AO29"/>
  <c r="AQ29" s="1"/>
  <c r="AJ28" s="1"/>
  <c r="BD104"/>
  <c r="AF34"/>
  <c r="AD28"/>
  <c r="AD31"/>
  <c r="BE93"/>
  <c r="BB126"/>
  <c r="BD71"/>
  <c r="AM35"/>
  <c r="AQ35" s="1"/>
  <c r="AJ34" s="1"/>
  <c r="BC17"/>
  <c r="BH17" s="1"/>
  <c r="BI16" s="1"/>
  <c r="BI137"/>
  <c r="AB28" s="1"/>
  <c r="AC28"/>
  <c r="AE34"/>
  <c r="AF28"/>
  <c r="BD126"/>
  <c r="BA71"/>
  <c r="AL20"/>
  <c r="AP26" i="1"/>
  <c r="AH25"/>
  <c r="BK25"/>
  <c r="BJ25"/>
  <c r="AM26"/>
  <c r="AQ26" s="1"/>
  <c r="AJ25" s="1"/>
  <c r="AM32"/>
  <c r="AQ32" s="1"/>
  <c r="AJ31" s="1"/>
  <c r="BB17"/>
  <c r="AX29"/>
  <c r="BH29" s="1"/>
  <c r="BI28" s="1"/>
  <c r="BB115"/>
  <c r="AD22" s="1"/>
  <c r="AW25"/>
  <c r="AI25"/>
  <c r="AM35"/>
  <c r="AQ35" s="1"/>
  <c r="BC17"/>
  <c r="AF31"/>
  <c r="AD25"/>
  <c r="BD82"/>
  <c r="BK22"/>
  <c r="AD31"/>
  <c r="AR22"/>
  <c r="AZ9"/>
  <c r="AZ14"/>
  <c r="BH14" s="1"/>
  <c r="AO13"/>
  <c r="AQ13" s="1"/>
  <c r="F11"/>
  <c r="BC61"/>
  <c r="BB61"/>
  <c r="BA61"/>
  <c r="AX9"/>
  <c r="AY5"/>
  <c r="AO4"/>
  <c r="P11"/>
  <c r="BC65"/>
  <c r="BB65"/>
  <c r="BA65"/>
  <c r="AZ20"/>
  <c r="BH20" s="1"/>
  <c r="BB9"/>
  <c r="AO19"/>
  <c r="L11"/>
  <c r="AO14" s="1"/>
  <c r="BC63"/>
  <c r="BB63"/>
  <c r="BA63"/>
  <c r="BI148"/>
  <c r="AB31" s="1"/>
  <c r="AC31"/>
  <c r="AI34"/>
  <c r="BI115"/>
  <c r="AB22" s="1"/>
  <c r="AC22"/>
  <c r="AW31"/>
  <c r="AU30"/>
  <c r="AI31"/>
  <c r="BE137"/>
  <c r="AC28" s="1"/>
  <c r="BI159"/>
  <c r="AB34" s="1"/>
  <c r="AC34"/>
  <c r="D47"/>
  <c r="D48" s="1"/>
  <c r="D46"/>
  <c r="AF25"/>
  <c r="AE25"/>
  <c r="AE31"/>
  <c r="AN29"/>
  <c r="AP29" s="1"/>
  <c r="BF137"/>
  <c r="AL14"/>
  <c r="BG137"/>
  <c r="AE28" s="1"/>
  <c r="BI126"/>
  <c r="AB25" s="1"/>
  <c r="AC25"/>
  <c r="AN23"/>
  <c r="AP23" s="1"/>
  <c r="BC82"/>
  <c r="AF34"/>
  <c r="AF22"/>
  <c r="AE34"/>
  <c r="BH137"/>
  <c r="AF28" s="1"/>
  <c r="AF22" i="2" l="1"/>
  <c r="AC22"/>
  <c r="AP20"/>
  <c r="AI19" s="1"/>
  <c r="AD19"/>
  <c r="AE22"/>
  <c r="AQ8"/>
  <c r="AJ7" s="1"/>
  <c r="AD7"/>
  <c r="AR16"/>
  <c r="BK16"/>
  <c r="BJ16" s="1"/>
  <c r="AW16" s="1"/>
  <c r="AR7" i="3"/>
  <c r="BJ7"/>
  <c r="BK7"/>
  <c r="BE71"/>
  <c r="AC10" s="1"/>
  <c r="AO11"/>
  <c r="AQ11" s="1"/>
  <c r="AJ10" s="1"/>
  <c r="BB104"/>
  <c r="AD19" s="1"/>
  <c r="BA104"/>
  <c r="BE49"/>
  <c r="AC4" s="1"/>
  <c r="BH49"/>
  <c r="AP23" i="2"/>
  <c r="AI22" s="1"/>
  <c r="BI82"/>
  <c r="AB13" s="1"/>
  <c r="AD22" i="3"/>
  <c r="BK22"/>
  <c r="AF7" i="2"/>
  <c r="BI126"/>
  <c r="AB25" s="1"/>
  <c r="AF25"/>
  <c r="BE104" i="3"/>
  <c r="BG104"/>
  <c r="AL5"/>
  <c r="BB49"/>
  <c r="AD4" s="1"/>
  <c r="AN20"/>
  <c r="AP20" s="1"/>
  <c r="BJ22"/>
  <c r="AR22"/>
  <c r="AM5"/>
  <c r="AQ5" s="1"/>
  <c r="AJ4" s="1"/>
  <c r="BD82"/>
  <c r="AF13" s="1"/>
  <c r="BD60"/>
  <c r="BB60"/>
  <c r="AE7"/>
  <c r="BI10"/>
  <c r="AL14"/>
  <c r="AP14" s="1"/>
  <c r="AI13" s="1"/>
  <c r="BH60" i="1"/>
  <c r="BI49" i="2"/>
  <c r="AB4" s="1"/>
  <c r="BB82" i="3"/>
  <c r="BC104"/>
  <c r="BH82"/>
  <c r="BI7"/>
  <c r="AL8"/>
  <c r="BI93" i="2"/>
  <c r="AB16" s="1"/>
  <c r="BD93" i="3"/>
  <c r="AF16" s="1"/>
  <c r="BE115"/>
  <c r="AC22" s="1"/>
  <c r="BC93"/>
  <c r="AE16" s="1"/>
  <c r="BG115"/>
  <c r="AE22" s="1"/>
  <c r="AM17"/>
  <c r="AQ17" s="1"/>
  <c r="AJ16" s="1"/>
  <c r="AP5" i="2"/>
  <c r="AW4" s="1"/>
  <c r="AZ31" s="1"/>
  <c r="BI60"/>
  <c r="AB7" s="1"/>
  <c r="AR19"/>
  <c r="BE60" i="3"/>
  <c r="AC7" s="1"/>
  <c r="BH60"/>
  <c r="BF60"/>
  <c r="BI115" i="2"/>
  <c r="AB22" s="1"/>
  <c r="BI104"/>
  <c r="AB19" s="1"/>
  <c r="BK19"/>
  <c r="BJ19" s="1"/>
  <c r="BD93" i="1"/>
  <c r="AN20"/>
  <c r="AP20" s="1"/>
  <c r="AI19" s="1"/>
  <c r="AO23" i="3"/>
  <c r="AQ23" s="1"/>
  <c r="AJ22" s="1"/>
  <c r="AF22"/>
  <c r="BE82"/>
  <c r="AC13" s="1"/>
  <c r="AE25"/>
  <c r="AD25"/>
  <c r="AF25"/>
  <c r="BI148"/>
  <c r="AB31" s="1"/>
  <c r="BC49"/>
  <c r="AO20"/>
  <c r="AQ20" s="1"/>
  <c r="AJ19" s="1"/>
  <c r="BC60" i="1"/>
  <c r="AO17"/>
  <c r="AN14"/>
  <c r="AW13" i="2"/>
  <c r="AI13"/>
  <c r="AW10"/>
  <c r="AW25"/>
  <c r="AM17" i="1"/>
  <c r="BE104"/>
  <c r="AM8"/>
  <c r="BE71"/>
  <c r="BF49"/>
  <c r="AO11"/>
  <c r="AM5"/>
  <c r="BG82" i="3"/>
  <c r="AE13" s="1"/>
  <c r="AP5"/>
  <c r="AI4" s="1"/>
  <c r="BD49"/>
  <c r="BI4"/>
  <c r="BJ13"/>
  <c r="BK13"/>
  <c r="AR13"/>
  <c r="BI13"/>
  <c r="BF82"/>
  <c r="AO8"/>
  <c r="AQ8" s="1"/>
  <c r="AN8"/>
  <c r="BJ10"/>
  <c r="BK19"/>
  <c r="BK10"/>
  <c r="AR10"/>
  <c r="BJ19"/>
  <c r="AD10"/>
  <c r="AR19"/>
  <c r="BH9" i="1"/>
  <c r="BI10" s="1"/>
  <c r="BH12"/>
  <c r="BI13" s="1"/>
  <c r="BB49"/>
  <c r="BC49"/>
  <c r="BG60"/>
  <c r="BD49"/>
  <c r="BF60"/>
  <c r="AD7" s="1"/>
  <c r="AO8"/>
  <c r="BE82"/>
  <c r="AC13" s="1"/>
  <c r="BG49" i="3"/>
  <c r="AP13" i="1"/>
  <c r="AG13" s="1"/>
  <c r="AM20"/>
  <c r="BG71"/>
  <c r="BA104"/>
  <c r="BB104"/>
  <c r="BD71"/>
  <c r="BG104"/>
  <c r="AQ4"/>
  <c r="AH4" s="1"/>
  <c r="BA49"/>
  <c r="BF104"/>
  <c r="AG4" i="3"/>
  <c r="BK4"/>
  <c r="BJ4"/>
  <c r="AR4"/>
  <c r="BH104" i="1"/>
  <c r="AO20"/>
  <c r="AL17"/>
  <c r="AP17" s="1"/>
  <c r="AI16" s="1"/>
  <c r="BD104"/>
  <c r="BC104"/>
  <c r="BI19"/>
  <c r="BE49"/>
  <c r="AR16"/>
  <c r="BA93"/>
  <c r="AC16" s="1"/>
  <c r="BH49"/>
  <c r="AF16"/>
  <c r="BC93"/>
  <c r="AE16" s="1"/>
  <c r="BH82"/>
  <c r="AF13" s="1"/>
  <c r="BD60"/>
  <c r="AF7" s="1"/>
  <c r="BG49"/>
  <c r="AL8"/>
  <c r="AP8" s="1"/>
  <c r="AI7" s="1"/>
  <c r="AO5"/>
  <c r="BC71"/>
  <c r="BJ16"/>
  <c r="BB93"/>
  <c r="BK16"/>
  <c r="BH104" i="3"/>
  <c r="AF19" s="1"/>
  <c r="AG16"/>
  <c r="BK16"/>
  <c r="BJ16"/>
  <c r="AR16"/>
  <c r="AQ19" i="1"/>
  <c r="BK19" s="1"/>
  <c r="AC7"/>
  <c r="BH71"/>
  <c r="AN11"/>
  <c r="BG82"/>
  <c r="AE13" s="1"/>
  <c r="BF82"/>
  <c r="AD13" s="1"/>
  <c r="AN5"/>
  <c r="AP5" s="1"/>
  <c r="BH5"/>
  <c r="BI4" s="1"/>
  <c r="BJ10"/>
  <c r="BK10"/>
  <c r="AR10"/>
  <c r="AP14"/>
  <c r="AI13" s="1"/>
  <c r="AF10" i="3"/>
  <c r="AM14"/>
  <c r="AQ14" s="1"/>
  <c r="AJ13" s="1"/>
  <c r="AE10"/>
  <c r="AP11"/>
  <c r="AI10" s="1"/>
  <c r="AU30"/>
  <c r="AW31"/>
  <c r="AC16"/>
  <c r="AW28"/>
  <c r="AU33"/>
  <c r="AM11" i="1"/>
  <c r="AR7"/>
  <c r="BK7"/>
  <c r="BJ7"/>
  <c r="BI126" i="3"/>
  <c r="AB25" s="1"/>
  <c r="AC25"/>
  <c r="AW34"/>
  <c r="AI16"/>
  <c r="AU27"/>
  <c r="AW25"/>
  <c r="AU24"/>
  <c r="AI25"/>
  <c r="BH17" i="1"/>
  <c r="BI16" s="1"/>
  <c r="AU24"/>
  <c r="AJ34"/>
  <c r="AW34"/>
  <c r="AY34" s="1"/>
  <c r="AU33"/>
  <c r="AH13"/>
  <c r="AQ14"/>
  <c r="AJ13" s="1"/>
  <c r="BA71"/>
  <c r="AC10" s="1"/>
  <c r="AL11"/>
  <c r="BB71"/>
  <c r="AD10" s="1"/>
  <c r="BI137"/>
  <c r="AB28" s="1"/>
  <c r="AI22"/>
  <c r="AW22"/>
  <c r="AW28"/>
  <c r="AU27"/>
  <c r="AI28"/>
  <c r="AD28"/>
  <c r="AY31"/>
  <c r="AW19" i="2" l="1"/>
  <c r="AY16" s="1"/>
  <c r="AW7"/>
  <c r="AY7" s="1"/>
  <c r="AZ7" s="1"/>
  <c r="BA7" s="1"/>
  <c r="AC19" i="3"/>
  <c r="AC19" i="1"/>
  <c r="BI71" i="3"/>
  <c r="AB10" s="1"/>
  <c r="AF4"/>
  <c r="AD4" i="1"/>
  <c r="AW22" i="2"/>
  <c r="AE19" i="3"/>
  <c r="BI115"/>
  <c r="AB22" s="1"/>
  <c r="AF7"/>
  <c r="AD7"/>
  <c r="AD13"/>
  <c r="AP8"/>
  <c r="AI7" s="1"/>
  <c r="BI93"/>
  <c r="AB16" s="1"/>
  <c r="AW22"/>
  <c r="AY34" i="2"/>
  <c r="BA28"/>
  <c r="AI4"/>
  <c r="AQ11" i="1"/>
  <c r="AJ10" s="1"/>
  <c r="AE10"/>
  <c r="AQ5"/>
  <c r="AJ4" s="1"/>
  <c r="BI60" i="3"/>
  <c r="AB7" s="1"/>
  <c r="AE4"/>
  <c r="AY13" i="2"/>
  <c r="AZ13" s="1"/>
  <c r="AE19" i="1"/>
  <c r="AQ17"/>
  <c r="AJ16" s="1"/>
  <c r="AE7"/>
  <c r="AY28" i="3"/>
  <c r="AZ28" s="1"/>
  <c r="AQ8" i="1"/>
  <c r="AJ7" s="1"/>
  <c r="AF4"/>
  <c r="AC4"/>
  <c r="AY10" i="2"/>
  <c r="AZ10" s="1"/>
  <c r="BA10" s="1"/>
  <c r="AY25"/>
  <c r="AW4" i="3"/>
  <c r="BI82"/>
  <c r="AB13" s="1"/>
  <c r="AJ7"/>
  <c r="AW19"/>
  <c r="AQ20" i="1"/>
  <c r="AJ19" s="1"/>
  <c r="BJ4"/>
  <c r="BK4"/>
  <c r="BI49" i="3"/>
  <c r="AB4" s="1"/>
  <c r="AP11" i="1"/>
  <c r="AI10" s="1"/>
  <c r="BK13"/>
  <c r="AR13"/>
  <c r="BJ13"/>
  <c r="AW13" s="1"/>
  <c r="AD19"/>
  <c r="AF10"/>
  <c r="AR4"/>
  <c r="BI104"/>
  <c r="AB19" s="1"/>
  <c r="AF19"/>
  <c r="BI93"/>
  <c r="AB16" s="1"/>
  <c r="AD16"/>
  <c r="BI49"/>
  <c r="AB4" s="1"/>
  <c r="AE4"/>
  <c r="BI82"/>
  <c r="AB13" s="1"/>
  <c r="BI60"/>
  <c r="AB7" s="1"/>
  <c r="BI104" i="3"/>
  <c r="AB19" s="1"/>
  <c r="AI19"/>
  <c r="AR19" i="1"/>
  <c r="BJ19"/>
  <c r="AH19"/>
  <c r="AY31" i="3"/>
  <c r="AW16"/>
  <c r="AW13"/>
  <c r="AW10"/>
  <c r="BI71" i="1"/>
  <c r="AB10" s="1"/>
  <c r="AY25" i="3"/>
  <c r="AZ25" s="1"/>
  <c r="BA25" s="1"/>
  <c r="AY34"/>
  <c r="AY28" i="1"/>
  <c r="AZ28" s="1"/>
  <c r="AY25"/>
  <c r="AZ25" s="1"/>
  <c r="BA25" s="1"/>
  <c r="AI4"/>
  <c r="BB7" i="2" l="1"/>
  <c r="BC7" s="1"/>
  <c r="BD7" s="1"/>
  <c r="BE7" s="1"/>
  <c r="AK7" s="1"/>
  <c r="AY19"/>
  <c r="AZ19" s="1"/>
  <c r="BA19" s="1"/>
  <c r="AY4"/>
  <c r="AZ4" s="1"/>
  <c r="BA4" s="1"/>
  <c r="BB4" s="1"/>
  <c r="BC4" s="1"/>
  <c r="BD4" s="1"/>
  <c r="BE4" s="1"/>
  <c r="AK4" s="1"/>
  <c r="BA31"/>
  <c r="BB31" s="1"/>
  <c r="BC31" s="1"/>
  <c r="BD31" s="1"/>
  <c r="BE31" s="1"/>
  <c r="BF31" s="1"/>
  <c r="BG31" s="1"/>
  <c r="BH31" s="1"/>
  <c r="AS30" s="1"/>
  <c r="AK31" s="1"/>
  <c r="BB28"/>
  <c r="BC28" s="1"/>
  <c r="BD28" s="1"/>
  <c r="BE28" s="1"/>
  <c r="BF28" s="1"/>
  <c r="BG28" s="1"/>
  <c r="BH28" s="1"/>
  <c r="AS27" s="1"/>
  <c r="AK28" s="1"/>
  <c r="BB19"/>
  <c r="BC19" s="1"/>
  <c r="BD19" s="1"/>
  <c r="BE19" s="1"/>
  <c r="AK19" s="1"/>
  <c r="AZ25"/>
  <c r="BA25" s="1"/>
  <c r="BB25" s="1"/>
  <c r="BC25" s="1"/>
  <c r="BD25" s="1"/>
  <c r="BE25" s="1"/>
  <c r="AK25" s="1"/>
  <c r="AZ34"/>
  <c r="BA34" s="1"/>
  <c r="BB34" s="1"/>
  <c r="BC34" s="1"/>
  <c r="BD34" s="1"/>
  <c r="BE34" s="1"/>
  <c r="BF34" s="1"/>
  <c r="BG34" s="1"/>
  <c r="BH34" s="1"/>
  <c r="AS33" s="1"/>
  <c r="AK34" s="1"/>
  <c r="AZ16"/>
  <c r="BA16" s="1"/>
  <c r="BB16" s="1"/>
  <c r="BC16" s="1"/>
  <c r="BD16" s="1"/>
  <c r="BE16" s="1"/>
  <c r="AK16" s="1"/>
  <c r="AY22"/>
  <c r="AZ22" s="1"/>
  <c r="BA22" s="1"/>
  <c r="BB22" s="1"/>
  <c r="BC22" s="1"/>
  <c r="BD22" s="1"/>
  <c r="BE22" s="1"/>
  <c r="AK22" s="1"/>
  <c r="BB10"/>
  <c r="BC10" s="1"/>
  <c r="BD10" s="1"/>
  <c r="BE10" s="1"/>
  <c r="AK10" s="1"/>
  <c r="BA13"/>
  <c r="BB13" s="1"/>
  <c r="BC13" s="1"/>
  <c r="BD13" s="1"/>
  <c r="BE13" s="1"/>
  <c r="AS13" s="1"/>
  <c r="AW7" i="3"/>
  <c r="AY7" s="1"/>
  <c r="AZ7" s="1"/>
  <c r="BA7" s="1"/>
  <c r="BB7" s="1"/>
  <c r="BC7" s="1"/>
  <c r="BD7" s="1"/>
  <c r="AK7" s="1"/>
  <c r="AY19"/>
  <c r="AZ19" s="1"/>
  <c r="AY22"/>
  <c r="AW16" i="1"/>
  <c r="AY13" s="1"/>
  <c r="AW4"/>
  <c r="BB25" s="1"/>
  <c r="AW19"/>
  <c r="AY19" s="1"/>
  <c r="AW7"/>
  <c r="AZ34" s="1"/>
  <c r="BB25" i="3"/>
  <c r="BA28"/>
  <c r="AZ31"/>
  <c r="AY16"/>
  <c r="AZ16" s="1"/>
  <c r="BA16" s="1"/>
  <c r="AW10" i="1"/>
  <c r="AY13" i="3"/>
  <c r="AZ13" s="1"/>
  <c r="BA13" s="1"/>
  <c r="BB13" s="1"/>
  <c r="AY10"/>
  <c r="AZ10" s="1"/>
  <c r="BA10" s="1"/>
  <c r="BB10" s="1"/>
  <c r="BC10" s="1"/>
  <c r="AS19" i="2" l="1"/>
  <c r="AS4"/>
  <c r="AS16"/>
  <c r="AS25"/>
  <c r="AS22"/>
  <c r="AS7"/>
  <c r="AK13"/>
  <c r="AS10"/>
  <c r="BC13" i="3"/>
  <c r="BD13" s="1"/>
  <c r="AK13" s="1"/>
  <c r="BD10"/>
  <c r="AK10" s="1"/>
  <c r="BB16"/>
  <c r="BC16" s="1"/>
  <c r="BD16" s="1"/>
  <c r="AK16" s="1"/>
  <c r="BA19"/>
  <c r="BB19" s="1"/>
  <c r="BC19" s="1"/>
  <c r="BD19" s="1"/>
  <c r="AK19" s="1"/>
  <c r="AY4"/>
  <c r="AZ4" s="1"/>
  <c r="BA4" s="1"/>
  <c r="BB4" s="1"/>
  <c r="BC4" s="1"/>
  <c r="BD4" s="1"/>
  <c r="AK4" s="1"/>
  <c r="BC25"/>
  <c r="BD25" s="1"/>
  <c r="BE25" s="1"/>
  <c r="BF25" s="1"/>
  <c r="BG25" s="1"/>
  <c r="BH25" s="1"/>
  <c r="AS24" s="1"/>
  <c r="AK25" s="1"/>
  <c r="BB28"/>
  <c r="BC28" s="1"/>
  <c r="BD28" s="1"/>
  <c r="BE28" s="1"/>
  <c r="BF28" s="1"/>
  <c r="BG28" s="1"/>
  <c r="BH28" s="1"/>
  <c r="AS27" s="1"/>
  <c r="AK28" s="1"/>
  <c r="AZ34"/>
  <c r="BA34" s="1"/>
  <c r="BB34" s="1"/>
  <c r="BC34" s="1"/>
  <c r="BD34" s="1"/>
  <c r="BE34" s="1"/>
  <c r="BF34" s="1"/>
  <c r="BG34" s="1"/>
  <c r="BH34" s="1"/>
  <c r="AS33" s="1"/>
  <c r="AK34" s="1"/>
  <c r="AZ22"/>
  <c r="BA22" s="1"/>
  <c r="BB22" s="1"/>
  <c r="BC22" s="1"/>
  <c r="BD22" s="1"/>
  <c r="AK22" s="1"/>
  <c r="BA31"/>
  <c r="BB31" s="1"/>
  <c r="BC31" s="1"/>
  <c r="BD31" s="1"/>
  <c r="BE31" s="1"/>
  <c r="BF31" s="1"/>
  <c r="BG31" s="1"/>
  <c r="BH31" s="1"/>
  <c r="AS30" s="1"/>
  <c r="AK31" s="1"/>
  <c r="BC25" i="1"/>
  <c r="BD25" s="1"/>
  <c r="BE25" s="1"/>
  <c r="BF25" s="1"/>
  <c r="BG25" s="1"/>
  <c r="BH25" s="1"/>
  <c r="AS24" s="1"/>
  <c r="AK25" s="1"/>
  <c r="BA28"/>
  <c r="BB28" s="1"/>
  <c r="BC28" s="1"/>
  <c r="BD28" s="1"/>
  <c r="BE28" s="1"/>
  <c r="BF28" s="1"/>
  <c r="BG28" s="1"/>
  <c r="BH28" s="1"/>
  <c r="AS27" s="1"/>
  <c r="AK28" s="1"/>
  <c r="AZ31"/>
  <c r="BA31" s="1"/>
  <c r="BB31" s="1"/>
  <c r="BC31" s="1"/>
  <c r="BD31" s="1"/>
  <c r="BE31" s="1"/>
  <c r="BF31" s="1"/>
  <c r="BG31" s="1"/>
  <c r="BH31" s="1"/>
  <c r="AS30" s="1"/>
  <c r="AK31" s="1"/>
  <c r="AY22"/>
  <c r="AZ22" s="1"/>
  <c r="BA22" s="1"/>
  <c r="BB22" s="1"/>
  <c r="BC22" s="1"/>
  <c r="BD22" s="1"/>
  <c r="AK22" s="1"/>
  <c r="AZ19"/>
  <c r="BA19" s="1"/>
  <c r="BB19" s="1"/>
  <c r="BC19" s="1"/>
  <c r="BD19" s="1"/>
  <c r="AK19" s="1"/>
  <c r="AY16"/>
  <c r="AZ16" s="1"/>
  <c r="BA16" s="1"/>
  <c r="BB16" s="1"/>
  <c r="BC16" s="1"/>
  <c r="BD16" s="1"/>
  <c r="AK16" s="1"/>
  <c r="AZ13"/>
  <c r="BA13" s="1"/>
  <c r="BB13" s="1"/>
  <c r="BC13" s="1"/>
  <c r="BD13" s="1"/>
  <c r="AK13" s="1"/>
  <c r="AY4"/>
  <c r="AZ4" s="1"/>
  <c r="BA4" s="1"/>
  <c r="BB4" s="1"/>
  <c r="BC4" s="1"/>
  <c r="BD4" s="1"/>
  <c r="AK4" s="1"/>
  <c r="BA34"/>
  <c r="BB34" s="1"/>
  <c r="BC34" s="1"/>
  <c r="BD34" s="1"/>
  <c r="BE34" s="1"/>
  <c r="BF34" s="1"/>
  <c r="BG34" s="1"/>
  <c r="BH34" s="1"/>
  <c r="AS33" s="1"/>
  <c r="AK34" s="1"/>
  <c r="AY7"/>
  <c r="AZ7" s="1"/>
  <c r="BA7" s="1"/>
  <c r="BB7" s="1"/>
  <c r="BC7" s="1"/>
  <c r="BD7" s="1"/>
  <c r="AK7" s="1"/>
  <c r="AY10"/>
  <c r="AZ10" s="1"/>
  <c r="BA10" s="1"/>
  <c r="BB10" s="1"/>
  <c r="BC10" s="1"/>
  <c r="BD10" s="1"/>
  <c r="AK10" s="1"/>
  <c r="E50" i="5"/>
  <c r="AZ158"/>
  <c r="AY158"/>
  <c r="AX158"/>
  <c r="AW158"/>
  <c r="AV158"/>
  <c r="AU158"/>
  <c r="AT158"/>
  <c r="AS158"/>
  <c r="AR158"/>
  <c r="AQ158"/>
  <c r="S158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U157" s="1"/>
  <c r="R157"/>
  <c r="T157" s="1"/>
  <c r="Q157"/>
  <c r="P157"/>
  <c r="E157"/>
  <c r="AZ156"/>
  <c r="AY156"/>
  <c r="AX156"/>
  <c r="AW156"/>
  <c r="AV156"/>
  <c r="AU156"/>
  <c r="AT156"/>
  <c r="AS156"/>
  <c r="AR156"/>
  <c r="AQ156"/>
  <c r="S156"/>
  <c r="U156" s="1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U155" s="1"/>
  <c r="R155"/>
  <c r="T155" s="1"/>
  <c r="Q155"/>
  <c r="P155"/>
  <c r="E155"/>
  <c r="AZ154"/>
  <c r="AY154"/>
  <c r="AX154"/>
  <c r="AW154"/>
  <c r="AV154"/>
  <c r="AU154"/>
  <c r="AT154"/>
  <c r="AS154"/>
  <c r="AR154"/>
  <c r="AQ154"/>
  <c r="S154"/>
  <c r="U154" s="1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U153" s="1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U152" s="1"/>
  <c r="R152"/>
  <c r="T152" s="1"/>
  <c r="Q152"/>
  <c r="P152"/>
  <c r="E152"/>
  <c r="AZ151"/>
  <c r="AY151"/>
  <c r="AX151"/>
  <c r="AW151"/>
  <c r="AV151"/>
  <c r="AU151"/>
  <c r="AT151"/>
  <c r="AS151"/>
  <c r="AR151"/>
  <c r="AQ151"/>
  <c r="S151"/>
  <c r="U151" s="1"/>
  <c r="R151"/>
  <c r="T151" s="1"/>
  <c r="Q151"/>
  <c r="P151"/>
  <c r="E151"/>
  <c r="AZ150"/>
  <c r="AY150"/>
  <c r="AX150"/>
  <c r="AW150"/>
  <c r="AV150"/>
  <c r="AU150"/>
  <c r="AT150"/>
  <c r="AS150"/>
  <c r="AR150"/>
  <c r="AQ150"/>
  <c r="S150"/>
  <c r="U150" s="1"/>
  <c r="R150"/>
  <c r="T150" s="1"/>
  <c r="Q150"/>
  <c r="P150"/>
  <c r="E150"/>
  <c r="AZ149"/>
  <c r="AY149"/>
  <c r="AX149"/>
  <c r="AW149"/>
  <c r="AV149"/>
  <c r="AU149"/>
  <c r="AT149"/>
  <c r="AS149"/>
  <c r="AR149"/>
  <c r="AQ149"/>
  <c r="S149"/>
  <c r="U149" s="1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U147" s="1"/>
  <c r="R147"/>
  <c r="T147" s="1"/>
  <c r="Q147"/>
  <c r="P147"/>
  <c r="E147"/>
  <c r="AZ146"/>
  <c r="AY146"/>
  <c r="AX146"/>
  <c r="AW146"/>
  <c r="AV146"/>
  <c r="AU146"/>
  <c r="AT146"/>
  <c r="AS146"/>
  <c r="AR146"/>
  <c r="AQ146"/>
  <c r="S146"/>
  <c r="U146" s="1"/>
  <c r="R146"/>
  <c r="T146" s="1"/>
  <c r="Q146"/>
  <c r="P146"/>
  <c r="E146"/>
  <c r="AZ145"/>
  <c r="AY145"/>
  <c r="AX145"/>
  <c r="AW145"/>
  <c r="AV145"/>
  <c r="AU145"/>
  <c r="AT145"/>
  <c r="AS145"/>
  <c r="AR145"/>
  <c r="AQ145"/>
  <c r="S145"/>
  <c r="U145" s="1"/>
  <c r="R145"/>
  <c r="T145" s="1"/>
  <c r="Q145"/>
  <c r="P145"/>
  <c r="E145"/>
  <c r="AZ144"/>
  <c r="AY144"/>
  <c r="AX144"/>
  <c r="AW144"/>
  <c r="AV144"/>
  <c r="AU144"/>
  <c r="AT144"/>
  <c r="AS144"/>
  <c r="AR144"/>
  <c r="AQ144"/>
  <c r="S144"/>
  <c r="U144" s="1"/>
  <c r="R144"/>
  <c r="T144" s="1"/>
  <c r="Q144"/>
  <c r="P144"/>
  <c r="E144"/>
  <c r="AZ143"/>
  <c r="AY143"/>
  <c r="AX143"/>
  <c r="AW143"/>
  <c r="AV143"/>
  <c r="AU143"/>
  <c r="AT143"/>
  <c r="AS143"/>
  <c r="AR143"/>
  <c r="AQ143"/>
  <c r="S143"/>
  <c r="U143" s="1"/>
  <c r="R143"/>
  <c r="T143" s="1"/>
  <c r="Q143"/>
  <c r="P143"/>
  <c r="E143"/>
  <c r="AZ142"/>
  <c r="AY142"/>
  <c r="AX142"/>
  <c r="AW142"/>
  <c r="AV142"/>
  <c r="AU142"/>
  <c r="AT142"/>
  <c r="AS142"/>
  <c r="AR142"/>
  <c r="AQ142"/>
  <c r="S142"/>
  <c r="U142" s="1"/>
  <c r="R142"/>
  <c r="T142" s="1"/>
  <c r="Q142"/>
  <c r="P142"/>
  <c r="E142"/>
  <c r="AZ141"/>
  <c r="AY141"/>
  <c r="AX141"/>
  <c r="AW141"/>
  <c r="AV141"/>
  <c r="AU141"/>
  <c r="AT141"/>
  <c r="AS141"/>
  <c r="AR141"/>
  <c r="AQ141"/>
  <c r="S141"/>
  <c r="U141" s="1"/>
  <c r="R141"/>
  <c r="T141" s="1"/>
  <c r="Q141"/>
  <c r="P141"/>
  <c r="E141"/>
  <c r="AZ140"/>
  <c r="AY140"/>
  <c r="AX140"/>
  <c r="AW140"/>
  <c r="AV140"/>
  <c r="AU140"/>
  <c r="AT140"/>
  <c r="AS140"/>
  <c r="AR140"/>
  <c r="AQ140"/>
  <c r="S140"/>
  <c r="U140" s="1"/>
  <c r="R140"/>
  <c r="T140" s="1"/>
  <c r="Q140"/>
  <c r="P140"/>
  <c r="E140"/>
  <c r="AZ139"/>
  <c r="AY139"/>
  <c r="AX139"/>
  <c r="AW139"/>
  <c r="AV139"/>
  <c r="AU139"/>
  <c r="AT139"/>
  <c r="AS139"/>
  <c r="AR139"/>
  <c r="AQ139"/>
  <c r="S139"/>
  <c r="U139" s="1"/>
  <c r="R139"/>
  <c r="T139" s="1"/>
  <c r="Q139"/>
  <c r="P139"/>
  <c r="E139"/>
  <c r="AZ138"/>
  <c r="AY138"/>
  <c r="AX138"/>
  <c r="AW138"/>
  <c r="AV138"/>
  <c r="AU138"/>
  <c r="AT138"/>
  <c r="AS138"/>
  <c r="AR138"/>
  <c r="AQ138"/>
  <c r="S138"/>
  <c r="U138" s="1"/>
  <c r="R138"/>
  <c r="T138" s="1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U136"/>
  <c r="BF157" s="1"/>
  <c r="S136"/>
  <c r="R136"/>
  <c r="T136" s="1"/>
  <c r="Q136"/>
  <c r="P136"/>
  <c r="E136"/>
  <c r="AZ135"/>
  <c r="AY135"/>
  <c r="AX135"/>
  <c r="AW135"/>
  <c r="AV135"/>
  <c r="AU135"/>
  <c r="AT135"/>
  <c r="AS135"/>
  <c r="AR135"/>
  <c r="AQ135"/>
  <c r="U135"/>
  <c r="BE146" s="1"/>
  <c r="S135"/>
  <c r="R135"/>
  <c r="T135" s="1"/>
  <c r="Q135"/>
  <c r="P135"/>
  <c r="E135"/>
  <c r="AZ134"/>
  <c r="AY134"/>
  <c r="AX134"/>
  <c r="AW134"/>
  <c r="AV134"/>
  <c r="AU134"/>
  <c r="AT134"/>
  <c r="AS134"/>
  <c r="AR134"/>
  <c r="AQ134"/>
  <c r="U134"/>
  <c r="AM134" s="1"/>
  <c r="S134"/>
  <c r="R134"/>
  <c r="T134" s="1"/>
  <c r="Q134"/>
  <c r="P134"/>
  <c r="E134"/>
  <c r="AZ133"/>
  <c r="AY133"/>
  <c r="AX133"/>
  <c r="AW133"/>
  <c r="AV133"/>
  <c r="AU133"/>
  <c r="AT133"/>
  <c r="AS133"/>
  <c r="AR133"/>
  <c r="AQ133"/>
  <c r="U133"/>
  <c r="AM133" s="1"/>
  <c r="S133"/>
  <c r="R133"/>
  <c r="T133" s="1"/>
  <c r="Q133"/>
  <c r="P133"/>
  <c r="E133"/>
  <c r="AZ132"/>
  <c r="AY132"/>
  <c r="AX132"/>
  <c r="AW132"/>
  <c r="AV132"/>
  <c r="AU132"/>
  <c r="AT132"/>
  <c r="AS132"/>
  <c r="AR132"/>
  <c r="AQ132"/>
  <c r="U132"/>
  <c r="AM132" s="1"/>
  <c r="S132"/>
  <c r="R132"/>
  <c r="T132" s="1"/>
  <c r="Q132"/>
  <c r="P132"/>
  <c r="E132"/>
  <c r="AZ131"/>
  <c r="AY131"/>
  <c r="AX131"/>
  <c r="AW131"/>
  <c r="AV131"/>
  <c r="AU131"/>
  <c r="AT131"/>
  <c r="AS131"/>
  <c r="AR131"/>
  <c r="AQ131"/>
  <c r="U131"/>
  <c r="AM131" s="1"/>
  <c r="S131"/>
  <c r="R131"/>
  <c r="T131" s="1"/>
  <c r="Q131"/>
  <c r="P131"/>
  <c r="E131"/>
  <c r="AZ130"/>
  <c r="AY130"/>
  <c r="AX130"/>
  <c r="AW130"/>
  <c r="AV130"/>
  <c r="AU130"/>
  <c r="AT130"/>
  <c r="AS130"/>
  <c r="AR130"/>
  <c r="AQ130"/>
  <c r="U130"/>
  <c r="AM130" s="1"/>
  <c r="S130"/>
  <c r="R130"/>
  <c r="T130" s="1"/>
  <c r="Q130"/>
  <c r="P130"/>
  <c r="E130"/>
  <c r="AZ129"/>
  <c r="AY129"/>
  <c r="AX129"/>
  <c r="AW129"/>
  <c r="AV129"/>
  <c r="AU129"/>
  <c r="AT129"/>
  <c r="AS129"/>
  <c r="AR129"/>
  <c r="AQ129"/>
  <c r="U129"/>
  <c r="AM129" s="1"/>
  <c r="S129"/>
  <c r="R129"/>
  <c r="T129" s="1"/>
  <c r="Q129"/>
  <c r="P129"/>
  <c r="E129"/>
  <c r="AZ128"/>
  <c r="AY128"/>
  <c r="AX128"/>
  <c r="AW128"/>
  <c r="AV128"/>
  <c r="AU128"/>
  <c r="AT128"/>
  <c r="AS128"/>
  <c r="AR128"/>
  <c r="AQ128"/>
  <c r="U128"/>
  <c r="AM128" s="1"/>
  <c r="S128"/>
  <c r="R128"/>
  <c r="T128" s="1"/>
  <c r="Q128"/>
  <c r="P128"/>
  <c r="E128"/>
  <c r="AZ127"/>
  <c r="AY127"/>
  <c r="AX127"/>
  <c r="AW127"/>
  <c r="AV127"/>
  <c r="AU127"/>
  <c r="AT127"/>
  <c r="AS127"/>
  <c r="AR127"/>
  <c r="AQ127"/>
  <c r="U127"/>
  <c r="AM127" s="1"/>
  <c r="S127"/>
  <c r="R127"/>
  <c r="T127" s="1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T125"/>
  <c r="BC125" s="1"/>
  <c r="S125"/>
  <c r="R125"/>
  <c r="U125" s="1"/>
  <c r="Q125"/>
  <c r="P125"/>
  <c r="E125"/>
  <c r="AZ124"/>
  <c r="AY124"/>
  <c r="AX124"/>
  <c r="AW124"/>
  <c r="AV124"/>
  <c r="AU124"/>
  <c r="AT124"/>
  <c r="AS124"/>
  <c r="AR124"/>
  <c r="AQ124"/>
  <c r="T124"/>
  <c r="BC124" s="1"/>
  <c r="S124"/>
  <c r="R124"/>
  <c r="U124" s="1"/>
  <c r="Q124"/>
  <c r="P124"/>
  <c r="E124"/>
  <c r="BG123"/>
  <c r="BF123"/>
  <c r="BE123"/>
  <c r="AZ123"/>
  <c r="AY123"/>
  <c r="AX123"/>
  <c r="AW123"/>
  <c r="AV123"/>
  <c r="AU123"/>
  <c r="AT123"/>
  <c r="AS123"/>
  <c r="AR123"/>
  <c r="AQ123"/>
  <c r="T123"/>
  <c r="BC123" s="1"/>
  <c r="S123"/>
  <c r="R123"/>
  <c r="U123" s="1"/>
  <c r="Q123"/>
  <c r="P123"/>
  <c r="E123"/>
  <c r="AZ122"/>
  <c r="AY122"/>
  <c r="AX122"/>
  <c r="AW122"/>
  <c r="AV122"/>
  <c r="AU122"/>
  <c r="AT122"/>
  <c r="AS122"/>
  <c r="AR122"/>
  <c r="AQ122"/>
  <c r="T122"/>
  <c r="BC122" s="1"/>
  <c r="S122"/>
  <c r="R122"/>
  <c r="U122" s="1"/>
  <c r="Q122"/>
  <c r="P122"/>
  <c r="E122"/>
  <c r="AZ121"/>
  <c r="AY121"/>
  <c r="AX121"/>
  <c r="AW121"/>
  <c r="AV121"/>
  <c r="AU121"/>
  <c r="AT121"/>
  <c r="AS121"/>
  <c r="AR121"/>
  <c r="AQ121"/>
  <c r="T121"/>
  <c r="BC121" s="1"/>
  <c r="S121"/>
  <c r="R121"/>
  <c r="U121" s="1"/>
  <c r="Q121"/>
  <c r="P121"/>
  <c r="E121"/>
  <c r="AZ120"/>
  <c r="AY120"/>
  <c r="AX120"/>
  <c r="AW120"/>
  <c r="AV120"/>
  <c r="AU120"/>
  <c r="AT120"/>
  <c r="AS120"/>
  <c r="AR120"/>
  <c r="AQ120"/>
  <c r="T120"/>
  <c r="BC120" s="1"/>
  <c r="S120"/>
  <c r="U120" s="1"/>
  <c r="R120"/>
  <c r="Q120"/>
  <c r="P120"/>
  <c r="E120"/>
  <c r="AZ119"/>
  <c r="AY119"/>
  <c r="AX119"/>
  <c r="AW119"/>
  <c r="AV119"/>
  <c r="AU119"/>
  <c r="AT119"/>
  <c r="AS119"/>
  <c r="AR119"/>
  <c r="AQ119"/>
  <c r="T119"/>
  <c r="BC119" s="1"/>
  <c r="S119"/>
  <c r="U119" s="1"/>
  <c r="R119"/>
  <c r="Q119"/>
  <c r="P119"/>
  <c r="E119"/>
  <c r="AZ118"/>
  <c r="AY118"/>
  <c r="AX118"/>
  <c r="AW118"/>
  <c r="AV118"/>
  <c r="AU118"/>
  <c r="AT118"/>
  <c r="AS118"/>
  <c r="AR118"/>
  <c r="AQ118"/>
  <c r="T118"/>
  <c r="BC118" s="1"/>
  <c r="S118"/>
  <c r="U118" s="1"/>
  <c r="R118"/>
  <c r="Q118"/>
  <c r="P118"/>
  <c r="E118"/>
  <c r="AZ117"/>
  <c r="AY117"/>
  <c r="AX117"/>
  <c r="AW117"/>
  <c r="AV117"/>
  <c r="AU117"/>
  <c r="AT117"/>
  <c r="AS117"/>
  <c r="AR117"/>
  <c r="AQ117"/>
  <c r="T117"/>
  <c r="BC117" s="1"/>
  <c r="S117"/>
  <c r="U117" s="1"/>
  <c r="R117"/>
  <c r="Q117"/>
  <c r="P117"/>
  <c r="E117"/>
  <c r="AZ116"/>
  <c r="AY116"/>
  <c r="AX116"/>
  <c r="AW116"/>
  <c r="AV116"/>
  <c r="AU116"/>
  <c r="AT116"/>
  <c r="AS116"/>
  <c r="AR116"/>
  <c r="AQ116"/>
  <c r="T116"/>
  <c r="BC116" s="1"/>
  <c r="BC126" s="1"/>
  <c r="S116"/>
  <c r="U116" s="1"/>
  <c r="R116"/>
  <c r="Q116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U114" s="1"/>
  <c r="R114"/>
  <c r="T114" s="1"/>
  <c r="Q114"/>
  <c r="P114"/>
  <c r="E114"/>
  <c r="AZ113"/>
  <c r="AY113"/>
  <c r="AX113"/>
  <c r="AW113"/>
  <c r="AV113"/>
  <c r="AU113"/>
  <c r="AT113"/>
  <c r="AS113"/>
  <c r="AR113"/>
  <c r="AQ113"/>
  <c r="S113"/>
  <c r="U113" s="1"/>
  <c r="R113"/>
  <c r="T113" s="1"/>
  <c r="Q113"/>
  <c r="P113"/>
  <c r="E113"/>
  <c r="BE112"/>
  <c r="AZ112"/>
  <c r="AY112"/>
  <c r="AX112"/>
  <c r="AW112"/>
  <c r="AV112"/>
  <c r="AU112"/>
  <c r="AT112"/>
  <c r="AS112"/>
  <c r="AR112"/>
  <c r="AQ112"/>
  <c r="S112"/>
  <c r="U112" s="1"/>
  <c r="R112"/>
  <c r="T112" s="1"/>
  <c r="Q112"/>
  <c r="P112"/>
  <c r="E112"/>
  <c r="AZ111"/>
  <c r="AY111"/>
  <c r="AX111"/>
  <c r="AW111"/>
  <c r="AV111"/>
  <c r="AU111"/>
  <c r="AT111"/>
  <c r="AS111"/>
  <c r="AR111"/>
  <c r="AQ111"/>
  <c r="S111"/>
  <c r="U111" s="1"/>
  <c r="R111"/>
  <c r="T111" s="1"/>
  <c r="Q111"/>
  <c r="P111"/>
  <c r="E111"/>
  <c r="AZ110"/>
  <c r="AY110"/>
  <c r="AX110"/>
  <c r="AW110"/>
  <c r="AV110"/>
  <c r="AU110"/>
  <c r="AT110"/>
  <c r="AS110"/>
  <c r="AR110"/>
  <c r="AQ110"/>
  <c r="S110"/>
  <c r="U110" s="1"/>
  <c r="R110"/>
  <c r="T110" s="1"/>
  <c r="Q110"/>
  <c r="P110"/>
  <c r="E110"/>
  <c r="AZ109"/>
  <c r="AY109"/>
  <c r="AX109"/>
  <c r="AW109"/>
  <c r="AV109"/>
  <c r="AU109"/>
  <c r="AT109"/>
  <c r="AS109"/>
  <c r="AR109"/>
  <c r="AQ109"/>
  <c r="S109"/>
  <c r="U109" s="1"/>
  <c r="R109"/>
  <c r="T109" s="1"/>
  <c r="Q109"/>
  <c r="P109"/>
  <c r="E109"/>
  <c r="AZ108"/>
  <c r="AY108"/>
  <c r="AX108"/>
  <c r="AW108"/>
  <c r="AV108"/>
  <c r="AU108"/>
  <c r="AT108"/>
  <c r="AS108"/>
  <c r="AR108"/>
  <c r="AQ108"/>
  <c r="S108"/>
  <c r="U108" s="1"/>
  <c r="R108"/>
  <c r="T108" s="1"/>
  <c r="Q108"/>
  <c r="P108"/>
  <c r="E108"/>
  <c r="AZ107"/>
  <c r="AY107"/>
  <c r="AX107"/>
  <c r="AW107"/>
  <c r="AV107"/>
  <c r="AU107"/>
  <c r="AT107"/>
  <c r="AS107"/>
  <c r="AR107"/>
  <c r="AQ107"/>
  <c r="S107"/>
  <c r="U107" s="1"/>
  <c r="R107"/>
  <c r="T107" s="1"/>
  <c r="Q107"/>
  <c r="P107"/>
  <c r="E107"/>
  <c r="AZ106"/>
  <c r="AY106"/>
  <c r="AX106"/>
  <c r="AW106"/>
  <c r="AV106"/>
  <c r="AU106"/>
  <c r="AT106"/>
  <c r="AS106"/>
  <c r="AR106"/>
  <c r="AQ106"/>
  <c r="S106"/>
  <c r="U106" s="1"/>
  <c r="R106"/>
  <c r="T106" s="1"/>
  <c r="Q106"/>
  <c r="P106"/>
  <c r="E106"/>
  <c r="AZ105"/>
  <c r="AY105"/>
  <c r="AX105"/>
  <c r="AW105"/>
  <c r="AV105"/>
  <c r="AU105"/>
  <c r="AT105"/>
  <c r="AS105"/>
  <c r="AR105"/>
  <c r="AQ105"/>
  <c r="S105"/>
  <c r="U105" s="1"/>
  <c r="R105"/>
  <c r="T105" s="1"/>
  <c r="Q105"/>
  <c r="P105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BE103"/>
  <c r="BA103"/>
  <c r="AZ103"/>
  <c r="AY103"/>
  <c r="AX103"/>
  <c r="AW103"/>
  <c r="AV103"/>
  <c r="AU103"/>
  <c r="AT103"/>
  <c r="AS103"/>
  <c r="AR103"/>
  <c r="AQ103"/>
  <c r="S103"/>
  <c r="U103" s="1"/>
  <c r="AM103" s="1"/>
  <c r="R103"/>
  <c r="T103" s="1"/>
  <c r="Q103"/>
  <c r="P103"/>
  <c r="E103"/>
  <c r="BE102"/>
  <c r="AZ102"/>
  <c r="AY102"/>
  <c r="AX102"/>
  <c r="AW102"/>
  <c r="AV102"/>
  <c r="AU102"/>
  <c r="AT102"/>
  <c r="AS102"/>
  <c r="AR102"/>
  <c r="AQ102"/>
  <c r="S102"/>
  <c r="R102"/>
  <c r="T102" s="1"/>
  <c r="BA102" s="1"/>
  <c r="Q102"/>
  <c r="P102"/>
  <c r="E102"/>
  <c r="BG101"/>
  <c r="BF101"/>
  <c r="BE101"/>
  <c r="BA101"/>
  <c r="AZ101"/>
  <c r="AY101"/>
  <c r="AX101"/>
  <c r="AW101"/>
  <c r="AV101"/>
  <c r="AU101"/>
  <c r="AT101"/>
  <c r="AS101"/>
  <c r="AR101"/>
  <c r="AQ101"/>
  <c r="S101"/>
  <c r="U101" s="1"/>
  <c r="AM101" s="1"/>
  <c r="R101"/>
  <c r="T101" s="1"/>
  <c r="Q101"/>
  <c r="P101"/>
  <c r="E101"/>
  <c r="BE100"/>
  <c r="AZ100"/>
  <c r="AY100"/>
  <c r="AX100"/>
  <c r="AW100"/>
  <c r="AV100"/>
  <c r="AU100"/>
  <c r="AT100"/>
  <c r="AS100"/>
  <c r="AR100"/>
  <c r="AQ100"/>
  <c r="S100"/>
  <c r="R100"/>
  <c r="T100" s="1"/>
  <c r="BA100" s="1"/>
  <c r="Q100"/>
  <c r="P100"/>
  <c r="E100"/>
  <c r="BE99"/>
  <c r="AZ99"/>
  <c r="AY99"/>
  <c r="AX99"/>
  <c r="AW99"/>
  <c r="AV99"/>
  <c r="AU99"/>
  <c r="AT99"/>
  <c r="AS99"/>
  <c r="AR99"/>
  <c r="AQ99"/>
  <c r="S99"/>
  <c r="R99"/>
  <c r="T99" s="1"/>
  <c r="BA99" s="1"/>
  <c r="Q99"/>
  <c r="P99"/>
  <c r="E99"/>
  <c r="BA98"/>
  <c r="AZ98"/>
  <c r="AY98"/>
  <c r="AX98"/>
  <c r="AW98"/>
  <c r="AV98"/>
  <c r="AU98"/>
  <c r="AT98"/>
  <c r="AS98"/>
  <c r="AR98"/>
  <c r="AQ98"/>
  <c r="AM98"/>
  <c r="S98"/>
  <c r="U98" s="1"/>
  <c r="R98"/>
  <c r="T98" s="1"/>
  <c r="Q98"/>
  <c r="P98"/>
  <c r="E98"/>
  <c r="BA97"/>
  <c r="AZ97"/>
  <c r="AY97"/>
  <c r="AX97"/>
  <c r="AW97"/>
  <c r="AV97"/>
  <c r="AU97"/>
  <c r="AT97"/>
  <c r="AS97"/>
  <c r="AR97"/>
  <c r="AQ97"/>
  <c r="S97"/>
  <c r="U97" s="1"/>
  <c r="AO97" s="1"/>
  <c r="R97"/>
  <c r="T97" s="1"/>
  <c r="Q97"/>
  <c r="P97"/>
  <c r="E97"/>
  <c r="AZ96"/>
  <c r="AY96"/>
  <c r="AX96"/>
  <c r="AW96"/>
  <c r="AV96"/>
  <c r="AU96"/>
  <c r="AT96"/>
  <c r="AS96"/>
  <c r="AR96"/>
  <c r="AQ96"/>
  <c r="S96"/>
  <c r="R96"/>
  <c r="T96" s="1"/>
  <c r="BA96" s="1"/>
  <c r="Q96"/>
  <c r="P96"/>
  <c r="E96"/>
  <c r="D96"/>
  <c r="D97" s="1"/>
  <c r="D98" s="1"/>
  <c r="D99" s="1"/>
  <c r="D100" s="1"/>
  <c r="D101" s="1"/>
  <c r="D102" s="1"/>
  <c r="D103" s="1"/>
  <c r="AZ95"/>
  <c r="AY95"/>
  <c r="AX95"/>
  <c r="AW95"/>
  <c r="AV95"/>
  <c r="AU95"/>
  <c r="AT95"/>
  <c r="AS95"/>
  <c r="AR95"/>
  <c r="AQ95"/>
  <c r="S95"/>
  <c r="R95"/>
  <c r="T95" s="1"/>
  <c r="BA95" s="1"/>
  <c r="Q95"/>
  <c r="P95"/>
  <c r="E95"/>
  <c r="D95"/>
  <c r="BA94"/>
  <c r="AZ94"/>
  <c r="AY94"/>
  <c r="AX94"/>
  <c r="AW94"/>
  <c r="AV94"/>
  <c r="AU94"/>
  <c r="AT94"/>
  <c r="AS94"/>
  <c r="AR94"/>
  <c r="AQ94"/>
  <c r="AM94"/>
  <c r="S94"/>
  <c r="U94" s="1"/>
  <c r="AO94" s="1"/>
  <c r="R94"/>
  <c r="T94" s="1"/>
  <c r="Q94"/>
  <c r="P94"/>
  <c r="E94"/>
  <c r="D94"/>
  <c r="U93"/>
  <c r="T93"/>
  <c r="BH92"/>
  <c r="AZ92"/>
  <c r="AY92"/>
  <c r="AX92"/>
  <c r="AW92"/>
  <c r="AV92"/>
  <c r="AU92"/>
  <c r="AT92"/>
  <c r="AS92"/>
  <c r="AR92"/>
  <c r="AQ92"/>
  <c r="S92"/>
  <c r="U92" s="1"/>
  <c r="AA17" s="1"/>
  <c r="R92"/>
  <c r="Q92"/>
  <c r="P92"/>
  <c r="E92"/>
  <c r="BH91"/>
  <c r="AZ91"/>
  <c r="AY91"/>
  <c r="AX91"/>
  <c r="AW91"/>
  <c r="AV91"/>
  <c r="AU91"/>
  <c r="AT91"/>
  <c r="AS91"/>
  <c r="AR91"/>
  <c r="AQ91"/>
  <c r="S91"/>
  <c r="U91" s="1"/>
  <c r="Y17" s="1"/>
  <c r="R91"/>
  <c r="Q91"/>
  <c r="P91"/>
  <c r="E91"/>
  <c r="BH90"/>
  <c r="BG90"/>
  <c r="BF90"/>
  <c r="BE90"/>
  <c r="AZ90"/>
  <c r="AY90"/>
  <c r="AX90"/>
  <c r="AW90"/>
  <c r="AV90"/>
  <c r="AU90"/>
  <c r="AT90"/>
  <c r="AS90"/>
  <c r="AR90"/>
  <c r="AQ90"/>
  <c r="S90"/>
  <c r="R90"/>
  <c r="T90" s="1"/>
  <c r="Q90"/>
  <c r="P90"/>
  <c r="E90"/>
  <c r="BH89"/>
  <c r="AZ89"/>
  <c r="AY89"/>
  <c r="AX89"/>
  <c r="AW89"/>
  <c r="AV89"/>
  <c r="AU89"/>
  <c r="AT89"/>
  <c r="AS89"/>
  <c r="AR89"/>
  <c r="AQ89"/>
  <c r="S89"/>
  <c r="R89"/>
  <c r="Q89"/>
  <c r="P89"/>
  <c r="E89"/>
  <c r="BH88"/>
  <c r="AZ88"/>
  <c r="AY88"/>
  <c r="AX88"/>
  <c r="AW88"/>
  <c r="AV88"/>
  <c r="AU88"/>
  <c r="AT88"/>
  <c r="AS88"/>
  <c r="AR88"/>
  <c r="AQ88"/>
  <c r="S88"/>
  <c r="U88" s="1"/>
  <c r="S17" s="1"/>
  <c r="R88"/>
  <c r="Q88"/>
  <c r="P88"/>
  <c r="E88"/>
  <c r="BH87"/>
  <c r="AZ87"/>
  <c r="AY87"/>
  <c r="AX87"/>
  <c r="AW87"/>
  <c r="AV87"/>
  <c r="AU87"/>
  <c r="AT87"/>
  <c r="AS87"/>
  <c r="AR87"/>
  <c r="AQ87"/>
  <c r="S87"/>
  <c r="U87" s="1"/>
  <c r="Q17" s="1"/>
  <c r="R87"/>
  <c r="Q87"/>
  <c r="P87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S85" s="1"/>
  <c r="AQ85"/>
  <c r="Q85"/>
  <c r="K15" s="1"/>
  <c r="P85"/>
  <c r="E85"/>
  <c r="AZ84"/>
  <c r="AY84"/>
  <c r="AX84"/>
  <c r="AW84"/>
  <c r="AV84"/>
  <c r="AU84"/>
  <c r="AT84"/>
  <c r="AS84"/>
  <c r="AR84"/>
  <c r="AQ84"/>
  <c r="R84"/>
  <c r="H16" s="1"/>
  <c r="Q84"/>
  <c r="P84"/>
  <c r="H15" s="1"/>
  <c r="E84"/>
  <c r="AZ83"/>
  <c r="AY83"/>
  <c r="AX83"/>
  <c r="AW83"/>
  <c r="AV83"/>
  <c r="AU83"/>
  <c r="AT83"/>
  <c r="AS83"/>
  <c r="AR83"/>
  <c r="AQ83"/>
  <c r="Q83"/>
  <c r="G15" s="1"/>
  <c r="P83"/>
  <c r="E83"/>
  <c r="D83"/>
  <c r="D84" s="1"/>
  <c r="D85" s="1"/>
  <c r="D86" s="1"/>
  <c r="D87" s="1"/>
  <c r="D88" s="1"/>
  <c r="D89" s="1"/>
  <c r="D90" s="1"/>
  <c r="D91" s="1"/>
  <c r="D92" s="1"/>
  <c r="U82"/>
  <c r="T82"/>
  <c r="BG81"/>
  <c r="BE81"/>
  <c r="AZ81"/>
  <c r="AY81"/>
  <c r="AX81"/>
  <c r="AW81"/>
  <c r="AV81"/>
  <c r="AU81"/>
  <c r="AT81"/>
  <c r="AS81"/>
  <c r="AR81"/>
  <c r="AQ81"/>
  <c r="S81"/>
  <c r="R81"/>
  <c r="Q81"/>
  <c r="P81"/>
  <c r="E81"/>
  <c r="BG80"/>
  <c r="BE80"/>
  <c r="AZ80"/>
  <c r="AY80"/>
  <c r="AX80"/>
  <c r="AW80"/>
  <c r="AV80"/>
  <c r="AU80"/>
  <c r="AT80"/>
  <c r="AS80"/>
  <c r="AR80"/>
  <c r="AQ80"/>
  <c r="S80"/>
  <c r="R80"/>
  <c r="T80" s="1"/>
  <c r="Q80"/>
  <c r="P80"/>
  <c r="E80"/>
  <c r="BG79"/>
  <c r="BF79"/>
  <c r="BE79"/>
  <c r="AZ79"/>
  <c r="AY79"/>
  <c r="AX79"/>
  <c r="AW79"/>
  <c r="AV79"/>
  <c r="AU79"/>
  <c r="AT79"/>
  <c r="AS79"/>
  <c r="AR79"/>
  <c r="AQ79"/>
  <c r="S79"/>
  <c r="R79"/>
  <c r="T79" s="1"/>
  <c r="Q79"/>
  <c r="P79"/>
  <c r="E79"/>
  <c r="BG78"/>
  <c r="BE78"/>
  <c r="AZ78"/>
  <c r="AY78"/>
  <c r="AX78"/>
  <c r="AW78"/>
  <c r="AV78"/>
  <c r="AU78"/>
  <c r="AT78"/>
  <c r="AS78"/>
  <c r="AR78"/>
  <c r="AQ78"/>
  <c r="S78"/>
  <c r="R78"/>
  <c r="Q78"/>
  <c r="P78"/>
  <c r="E78"/>
  <c r="BG77"/>
  <c r="BF77"/>
  <c r="BE77"/>
  <c r="AZ77"/>
  <c r="AY77"/>
  <c r="AX77"/>
  <c r="AW77"/>
  <c r="AV77"/>
  <c r="AU77"/>
  <c r="AT77"/>
  <c r="AS77"/>
  <c r="AR77"/>
  <c r="AQ77"/>
  <c r="S77"/>
  <c r="U77" s="1"/>
  <c r="R77"/>
  <c r="Q77"/>
  <c r="S12" s="1"/>
  <c r="P77"/>
  <c r="E77"/>
  <c r="BH76"/>
  <c r="BG76"/>
  <c r="BE76"/>
  <c r="AZ76"/>
  <c r="AY76"/>
  <c r="AX76"/>
  <c r="AW76"/>
  <c r="AV76"/>
  <c r="AU76"/>
  <c r="AT76"/>
  <c r="AS76"/>
  <c r="AR76"/>
  <c r="AQ76"/>
  <c r="U76"/>
  <c r="BE97" s="1"/>
  <c r="S76"/>
  <c r="R76"/>
  <c r="T76" s="1"/>
  <c r="Q76"/>
  <c r="P76"/>
  <c r="P12" s="1"/>
  <c r="E76"/>
  <c r="AZ75"/>
  <c r="AY75"/>
  <c r="AX75"/>
  <c r="AW75"/>
  <c r="AV75"/>
  <c r="AU75"/>
  <c r="AT75"/>
  <c r="AS75"/>
  <c r="AR75"/>
  <c r="AQ75"/>
  <c r="Q75"/>
  <c r="O12" s="1"/>
  <c r="P75"/>
  <c r="N12" s="1"/>
  <c r="E75"/>
  <c r="AZ74"/>
  <c r="AY74"/>
  <c r="AX74"/>
  <c r="AW74"/>
  <c r="AV74"/>
  <c r="AU74"/>
  <c r="AT74"/>
  <c r="AS74"/>
  <c r="AR74"/>
  <c r="AQ74"/>
  <c r="R74" s="1"/>
  <c r="J13" s="1"/>
  <c r="Q74"/>
  <c r="P74"/>
  <c r="E74"/>
  <c r="AZ73"/>
  <c r="AY73"/>
  <c r="AX73"/>
  <c r="AW73"/>
  <c r="AV73"/>
  <c r="AU73"/>
  <c r="AT73"/>
  <c r="AS73"/>
  <c r="AR73"/>
  <c r="AQ73"/>
  <c r="Q73"/>
  <c r="I12" s="1"/>
  <c r="P73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T70"/>
  <c r="BB70" s="1"/>
  <c r="S70"/>
  <c r="R70"/>
  <c r="Q70"/>
  <c r="P70"/>
  <c r="E70"/>
  <c r="BH69"/>
  <c r="BG69"/>
  <c r="BF69"/>
  <c r="BE69"/>
  <c r="AZ69"/>
  <c r="AY69"/>
  <c r="AX69"/>
  <c r="AW69"/>
  <c r="AV69"/>
  <c r="AU69"/>
  <c r="AT69"/>
  <c r="AS69"/>
  <c r="AR69"/>
  <c r="AQ69"/>
  <c r="T69"/>
  <c r="BB69" s="1"/>
  <c r="S69"/>
  <c r="R69"/>
  <c r="Q69"/>
  <c r="P69"/>
  <c r="E69"/>
  <c r="BH68"/>
  <c r="BG68"/>
  <c r="BF68"/>
  <c r="BE68"/>
  <c r="AZ68"/>
  <c r="AY68"/>
  <c r="AX68"/>
  <c r="AW68"/>
  <c r="AV68"/>
  <c r="AU68"/>
  <c r="AT68"/>
  <c r="AS68"/>
  <c r="AR68"/>
  <c r="AQ68"/>
  <c r="T68"/>
  <c r="BB68" s="1"/>
  <c r="S68"/>
  <c r="R68"/>
  <c r="Q68"/>
  <c r="P68"/>
  <c r="E68"/>
  <c r="BH67"/>
  <c r="BG67"/>
  <c r="BF67"/>
  <c r="BE67"/>
  <c r="AZ67"/>
  <c r="AY67"/>
  <c r="AX67"/>
  <c r="AW67"/>
  <c r="AV67"/>
  <c r="AU67"/>
  <c r="AT67"/>
  <c r="AS67"/>
  <c r="AR67"/>
  <c r="AQ67"/>
  <c r="T67"/>
  <c r="BB67" s="1"/>
  <c r="S67"/>
  <c r="R67"/>
  <c r="Q67"/>
  <c r="P67"/>
  <c r="E67"/>
  <c r="BH66"/>
  <c r="BG66"/>
  <c r="BF66"/>
  <c r="BE66"/>
  <c r="AZ66"/>
  <c r="AY66"/>
  <c r="AX66"/>
  <c r="AW66"/>
  <c r="AV66"/>
  <c r="AU66"/>
  <c r="AT66"/>
  <c r="AS66"/>
  <c r="AR66"/>
  <c r="AQ66"/>
  <c r="T66"/>
  <c r="BB66" s="1"/>
  <c r="S66"/>
  <c r="R66"/>
  <c r="Q66"/>
  <c r="P66"/>
  <c r="E66"/>
  <c r="AZ65"/>
  <c r="AY65"/>
  <c r="AX65"/>
  <c r="AW65"/>
  <c r="AV65"/>
  <c r="AU65"/>
  <c r="AT65"/>
  <c r="AS65"/>
  <c r="AR65"/>
  <c r="AQ65"/>
  <c r="T65"/>
  <c r="BB65" s="1"/>
  <c r="S65"/>
  <c r="R65"/>
  <c r="Q65"/>
  <c r="P65"/>
  <c r="E65"/>
  <c r="AZ64"/>
  <c r="AY64"/>
  <c r="AX64"/>
  <c r="AW64"/>
  <c r="AV64"/>
  <c r="AU64"/>
  <c r="AT64"/>
  <c r="AS64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Q63"/>
  <c r="M9" s="1"/>
  <c r="P63"/>
  <c r="L9" s="1"/>
  <c r="E63"/>
  <c r="AZ62"/>
  <c r="AY62"/>
  <c r="AX62"/>
  <c r="AW62"/>
  <c r="AV62"/>
  <c r="AU62"/>
  <c r="AT62"/>
  <c r="AS62"/>
  <c r="AR62"/>
  <c r="AQ62"/>
  <c r="Q62"/>
  <c r="I9" s="1"/>
  <c r="P62"/>
  <c r="H9" s="1"/>
  <c r="E62"/>
  <c r="AZ61"/>
  <c r="AY61"/>
  <c r="AX61"/>
  <c r="AW61"/>
  <c r="AV61"/>
  <c r="AU61"/>
  <c r="AT61"/>
  <c r="AS61"/>
  <c r="AR61"/>
  <c r="AQ61"/>
  <c r="R61" s="1"/>
  <c r="S61"/>
  <c r="Q61"/>
  <c r="P6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S59"/>
  <c r="U59" s="1"/>
  <c r="R59"/>
  <c r="T59" s="1"/>
  <c r="Q59"/>
  <c r="P59"/>
  <c r="E59"/>
  <c r="BH58"/>
  <c r="BG58"/>
  <c r="BF58"/>
  <c r="BE58"/>
  <c r="AZ58"/>
  <c r="AY58"/>
  <c r="AX58"/>
  <c r="AW58"/>
  <c r="AV58"/>
  <c r="AU58"/>
  <c r="AT58"/>
  <c r="AS58"/>
  <c r="AR58"/>
  <c r="AQ58"/>
  <c r="S58"/>
  <c r="U58" s="1"/>
  <c r="R58"/>
  <c r="T58" s="1"/>
  <c r="Q58"/>
  <c r="P58"/>
  <c r="E58"/>
  <c r="BH57"/>
  <c r="BG57"/>
  <c r="BF57"/>
  <c r="BE57"/>
  <c r="AZ57"/>
  <c r="AY57"/>
  <c r="AX57"/>
  <c r="AW57"/>
  <c r="AV57"/>
  <c r="AU57"/>
  <c r="AT57"/>
  <c r="AS57"/>
  <c r="AR57"/>
  <c r="AQ57"/>
  <c r="S57"/>
  <c r="U57" s="1"/>
  <c r="R57"/>
  <c r="T57" s="1"/>
  <c r="Q57"/>
  <c r="P57"/>
  <c r="E57"/>
  <c r="BH56"/>
  <c r="BG56"/>
  <c r="BF56"/>
  <c r="BE56"/>
  <c r="AZ56"/>
  <c r="AY56"/>
  <c r="AX56"/>
  <c r="AW56"/>
  <c r="AV56"/>
  <c r="AU56"/>
  <c r="AT56"/>
  <c r="AS56"/>
  <c r="AR56"/>
  <c r="AQ56"/>
  <c r="S56"/>
  <c r="U56" s="1"/>
  <c r="R56"/>
  <c r="T56" s="1"/>
  <c r="Q56"/>
  <c r="P56"/>
  <c r="E56"/>
  <c r="BH55"/>
  <c r="BG55"/>
  <c r="BF55"/>
  <c r="BE55"/>
  <c r="AZ55"/>
  <c r="AY55"/>
  <c r="AX55"/>
  <c r="AW55"/>
  <c r="AV55"/>
  <c r="AU55"/>
  <c r="AT55"/>
  <c r="AS55"/>
  <c r="AR55"/>
  <c r="AQ55"/>
  <c r="S55"/>
  <c r="U55" s="1"/>
  <c r="R55"/>
  <c r="T55" s="1"/>
  <c r="Q55"/>
  <c r="P55"/>
  <c r="E55"/>
  <c r="AZ54"/>
  <c r="AY54"/>
  <c r="AX54"/>
  <c r="AW54"/>
  <c r="AV54"/>
  <c r="AU54"/>
  <c r="AT54"/>
  <c r="AS54"/>
  <c r="AR54"/>
  <c r="AQ54"/>
  <c r="S54"/>
  <c r="U54" s="1"/>
  <c r="R54"/>
  <c r="T54" s="1"/>
  <c r="Q54"/>
  <c r="P54"/>
  <c r="E54"/>
  <c r="AZ53"/>
  <c r="AY53"/>
  <c r="AX53"/>
  <c r="AW53"/>
  <c r="AV53"/>
  <c r="AU53"/>
  <c r="AT53"/>
  <c r="AS53"/>
  <c r="R53" s="1"/>
  <c r="AR53"/>
  <c r="AQ53"/>
  <c r="Q53"/>
  <c r="P53"/>
  <c r="N6" s="1"/>
  <c r="E53"/>
  <c r="AZ52"/>
  <c r="AY52"/>
  <c r="AX52"/>
  <c r="AW52"/>
  <c r="AV52"/>
  <c r="AU52"/>
  <c r="AT52"/>
  <c r="AS52"/>
  <c r="AR52"/>
  <c r="AQ52"/>
  <c r="Q52"/>
  <c r="M6" s="1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S50" s="1"/>
  <c r="G7" s="1"/>
  <c r="AQ50"/>
  <c r="Q50"/>
  <c r="G6" s="1"/>
  <c r="P50"/>
  <c r="F6" s="1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AZ48"/>
  <c r="AY48"/>
  <c r="AX48"/>
  <c r="AW48"/>
  <c r="AV48"/>
  <c r="AU48"/>
  <c r="AT48"/>
  <c r="AS48"/>
  <c r="AR48"/>
  <c r="AQ48"/>
  <c r="S48"/>
  <c r="R48"/>
  <c r="U48" s="1"/>
  <c r="Q48"/>
  <c r="P48"/>
  <c r="E48"/>
  <c r="BH47"/>
  <c r="BG47"/>
  <c r="BF47"/>
  <c r="BE47"/>
  <c r="AZ47"/>
  <c r="AY47"/>
  <c r="AX47"/>
  <c r="AW47"/>
  <c r="AV47"/>
  <c r="AU47"/>
  <c r="AT47"/>
  <c r="AS47"/>
  <c r="AR47"/>
  <c r="AQ47"/>
  <c r="S47"/>
  <c r="R47"/>
  <c r="Q47"/>
  <c r="P47"/>
  <c r="E47"/>
  <c r="BH46"/>
  <c r="BG46"/>
  <c r="BF46"/>
  <c r="BE46"/>
  <c r="AZ46"/>
  <c r="AY46"/>
  <c r="AX46"/>
  <c r="AW46"/>
  <c r="AV46"/>
  <c r="AU46"/>
  <c r="AT46"/>
  <c r="AS46"/>
  <c r="AR46"/>
  <c r="AQ46"/>
  <c r="S46"/>
  <c r="R46"/>
  <c r="U46" s="1"/>
  <c r="Q46"/>
  <c r="P46"/>
  <c r="E46"/>
  <c r="BH45"/>
  <c r="BG45"/>
  <c r="BF45"/>
  <c r="BE45"/>
  <c r="AZ45"/>
  <c r="AY45"/>
  <c r="AX45"/>
  <c r="AW45"/>
  <c r="AV45"/>
  <c r="AU45"/>
  <c r="AT45"/>
  <c r="AS45"/>
  <c r="AR45"/>
  <c r="AQ45"/>
  <c r="S45"/>
  <c r="R45"/>
  <c r="Q45"/>
  <c r="P45"/>
  <c r="E45"/>
  <c r="BH44"/>
  <c r="BG44"/>
  <c r="BF44"/>
  <c r="BE44"/>
  <c r="AZ44"/>
  <c r="AY44"/>
  <c r="AX44"/>
  <c r="AW44"/>
  <c r="AV44"/>
  <c r="AU44"/>
  <c r="AT44"/>
  <c r="AS44"/>
  <c r="AR44"/>
  <c r="AQ44"/>
  <c r="S44"/>
  <c r="R44"/>
  <c r="U44" s="1"/>
  <c r="Q44"/>
  <c r="P44"/>
  <c r="E44"/>
  <c r="BH43"/>
  <c r="BG43"/>
  <c r="BF43"/>
  <c r="BE43"/>
  <c r="AZ43"/>
  <c r="AY43"/>
  <c r="AX43"/>
  <c r="AW43"/>
  <c r="AV43"/>
  <c r="AU43"/>
  <c r="AT43"/>
  <c r="AS43"/>
  <c r="AR43"/>
  <c r="AQ43"/>
  <c r="S43"/>
  <c r="R43"/>
  <c r="Q43"/>
  <c r="P43"/>
  <c r="E43"/>
  <c r="AZ42"/>
  <c r="AY42"/>
  <c r="AX42"/>
  <c r="AW42"/>
  <c r="AV42"/>
  <c r="AU42"/>
  <c r="AT42"/>
  <c r="AS42"/>
  <c r="AR42"/>
  <c r="S42" s="1"/>
  <c r="AQ42"/>
  <c r="R42"/>
  <c r="T42" s="1"/>
  <c r="N5" s="1"/>
  <c r="Q42"/>
  <c r="O3" s="1"/>
  <c r="P42"/>
  <c r="E42"/>
  <c r="AZ41"/>
  <c r="AY41"/>
  <c r="AX41"/>
  <c r="AW41"/>
  <c r="AV41"/>
  <c r="AU41"/>
  <c r="AT41"/>
  <c r="AS41"/>
  <c r="AR41"/>
  <c r="AQ41"/>
  <c r="Q41"/>
  <c r="P41"/>
  <c r="L3" s="1"/>
  <c r="E41"/>
  <c r="AZ40"/>
  <c r="AY40"/>
  <c r="AX40"/>
  <c r="AW40"/>
  <c r="AV40"/>
  <c r="AU40"/>
  <c r="AT40"/>
  <c r="AS40"/>
  <c r="AR40"/>
  <c r="AQ40"/>
  <c r="R40" s="1"/>
  <c r="Q40"/>
  <c r="K3" s="1"/>
  <c r="P40"/>
  <c r="E40"/>
  <c r="AZ39"/>
  <c r="AY39"/>
  <c r="AX39"/>
  <c r="AW39"/>
  <c r="AV39"/>
  <c r="AU39"/>
  <c r="AT39"/>
  <c r="AS39"/>
  <c r="AR39"/>
  <c r="AQ39"/>
  <c r="R39"/>
  <c r="H4" s="1"/>
  <c r="Q39"/>
  <c r="I3" s="1"/>
  <c r="P39"/>
  <c r="H3" s="1"/>
  <c r="E39"/>
  <c r="D39"/>
  <c r="D41" s="1"/>
  <c r="BE35"/>
  <c r="BC35"/>
  <c r="A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L35" s="1"/>
  <c r="Y34"/>
  <c r="X34"/>
  <c r="W34"/>
  <c r="V34"/>
  <c r="BF33" s="1"/>
  <c r="U34"/>
  <c r="BE33" s="1"/>
  <c r="T34"/>
  <c r="S34"/>
  <c r="R34"/>
  <c r="BD33" s="1"/>
  <c r="Q34"/>
  <c r="P34"/>
  <c r="O34"/>
  <c r="N34"/>
  <c r="BB33" s="1"/>
  <c r="M34"/>
  <c r="BA33" s="1"/>
  <c r="L34"/>
  <c r="K34"/>
  <c r="J34"/>
  <c r="AZ33" s="1"/>
  <c r="I34"/>
  <c r="AM34" s="1"/>
  <c r="H34"/>
  <c r="G34"/>
  <c r="F34"/>
  <c r="AX33" s="1"/>
  <c r="BG33"/>
  <c r="BC33"/>
  <c r="AY33"/>
  <c r="Y33"/>
  <c r="X33"/>
  <c r="W33"/>
  <c r="V33"/>
  <c r="U33"/>
  <c r="AN24" s="1"/>
  <c r="T33"/>
  <c r="S33"/>
  <c r="R33"/>
  <c r="Q33"/>
  <c r="P33"/>
  <c r="O33"/>
  <c r="N33"/>
  <c r="M33"/>
  <c r="L33"/>
  <c r="K33"/>
  <c r="J33"/>
  <c r="I33"/>
  <c r="H33"/>
  <c r="G33"/>
  <c r="F33"/>
  <c r="BG32"/>
  <c r="BD32"/>
  <c r="BC32"/>
  <c r="AY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AM32" s="1"/>
  <c r="F32"/>
  <c r="AL32" s="1"/>
  <c r="AA31"/>
  <c r="Z31"/>
  <c r="BG30" s="1"/>
  <c r="W31"/>
  <c r="V31"/>
  <c r="U31"/>
  <c r="BE30" s="1"/>
  <c r="T31"/>
  <c r="S31"/>
  <c r="R31"/>
  <c r="Q31"/>
  <c r="P31"/>
  <c r="BC30" s="1"/>
  <c r="O31"/>
  <c r="N31"/>
  <c r="M31"/>
  <c r="BA30" s="1"/>
  <c r="L31"/>
  <c r="K31"/>
  <c r="J31"/>
  <c r="I31"/>
  <c r="AM31" s="1"/>
  <c r="H31"/>
  <c r="AL31" s="1"/>
  <c r="G31"/>
  <c r="F31"/>
  <c r="BF30"/>
  <c r="BD30"/>
  <c r="BB30"/>
  <c r="AZ30"/>
  <c r="AY30"/>
  <c r="AX30"/>
  <c r="BH30" s="1"/>
  <c r="AA30"/>
  <c r="Z30"/>
  <c r="W30"/>
  <c r="V30"/>
  <c r="U30"/>
  <c r="T30"/>
  <c r="AO24" s="1"/>
  <c r="S30"/>
  <c r="R30"/>
  <c r="Q30"/>
  <c r="P30"/>
  <c r="O30"/>
  <c r="N30"/>
  <c r="M30"/>
  <c r="L30"/>
  <c r="K30"/>
  <c r="J30"/>
  <c r="I30"/>
  <c r="H30"/>
  <c r="G30"/>
  <c r="AM30" s="1"/>
  <c r="F30"/>
  <c r="AL30" s="1"/>
  <c r="BG29"/>
  <c r="BF29"/>
  <c r="BE29"/>
  <c r="BD29"/>
  <c r="BC29"/>
  <c r="BB29"/>
  <c r="BA29"/>
  <c r="AZ29"/>
  <c r="AY29"/>
  <c r="AX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AM29" s="1"/>
  <c r="F29"/>
  <c r="AL29" s="1"/>
  <c r="AA28"/>
  <c r="Z28"/>
  <c r="BF35" s="1"/>
  <c r="Y28"/>
  <c r="BF27" s="1"/>
  <c r="X28"/>
  <c r="BF32" s="1"/>
  <c r="U28"/>
  <c r="T28"/>
  <c r="BD27" s="1"/>
  <c r="S28"/>
  <c r="BC27" s="1"/>
  <c r="R28"/>
  <c r="Q28"/>
  <c r="P28"/>
  <c r="BB27" s="1"/>
  <c r="O28"/>
  <c r="N28"/>
  <c r="M28"/>
  <c r="L28"/>
  <c r="AZ27" s="1"/>
  <c r="K28"/>
  <c r="J28"/>
  <c r="I28"/>
  <c r="H28"/>
  <c r="AL28" s="1"/>
  <c r="G28"/>
  <c r="AM28" s="1"/>
  <c r="F28"/>
  <c r="AX27" s="1"/>
  <c r="BE27"/>
  <c r="BA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AM27" s="1"/>
  <c r="F27"/>
  <c r="AL27" s="1"/>
  <c r="BG26"/>
  <c r="BF26"/>
  <c r="BD26"/>
  <c r="BC26"/>
  <c r="BB26"/>
  <c r="BA26"/>
  <c r="AZ26"/>
  <c r="AY26"/>
  <c r="AX26"/>
  <c r="AO26"/>
  <c r="AN26"/>
  <c r="AA26"/>
  <c r="Z26"/>
  <c r="Y26"/>
  <c r="X26"/>
  <c r="W26"/>
  <c r="V26"/>
  <c r="S26"/>
  <c r="R26"/>
  <c r="Q26"/>
  <c r="P26"/>
  <c r="O26"/>
  <c r="N26"/>
  <c r="M26"/>
  <c r="L26"/>
  <c r="K26"/>
  <c r="J26"/>
  <c r="I26"/>
  <c r="H26"/>
  <c r="G26"/>
  <c r="AM26" s="1"/>
  <c r="AQ26" s="1"/>
  <c r="AJ25" s="1"/>
  <c r="F26"/>
  <c r="AO25"/>
  <c r="AA25"/>
  <c r="Z25"/>
  <c r="Y25"/>
  <c r="X25"/>
  <c r="BE32" s="1"/>
  <c r="W25"/>
  <c r="V25"/>
  <c r="S25"/>
  <c r="R25"/>
  <c r="Q25"/>
  <c r="P25"/>
  <c r="O25"/>
  <c r="N25"/>
  <c r="BB24" s="1"/>
  <c r="M25"/>
  <c r="L25"/>
  <c r="K25"/>
  <c r="J25"/>
  <c r="I25"/>
  <c r="H25"/>
  <c r="G25"/>
  <c r="AM25" s="1"/>
  <c r="AQ25" s="1"/>
  <c r="F25"/>
  <c r="AL25" s="1"/>
  <c r="BG24"/>
  <c r="BE24"/>
  <c r="BD24"/>
  <c r="BC24"/>
  <c r="BA24"/>
  <c r="AZ24"/>
  <c r="AY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AM24" s="1"/>
  <c r="AQ24" s="1"/>
  <c r="F24"/>
  <c r="AL24" s="1"/>
  <c r="AP24" s="1"/>
  <c r="BC23"/>
  <c r="AY23"/>
  <c r="AM23"/>
  <c r="AA23"/>
  <c r="Z23"/>
  <c r="Y23"/>
  <c r="X23"/>
  <c r="W23"/>
  <c r="V23"/>
  <c r="Q23"/>
  <c r="P23"/>
  <c r="O23"/>
  <c r="N23"/>
  <c r="M23"/>
  <c r="L23"/>
  <c r="K23"/>
  <c r="J23"/>
  <c r="I23"/>
  <c r="H23"/>
  <c r="AL23" s="1"/>
  <c r="G23"/>
  <c r="F23"/>
  <c r="AA22"/>
  <c r="Z22"/>
  <c r="BD35" s="1"/>
  <c r="Y22"/>
  <c r="X22"/>
  <c r="W22"/>
  <c r="V22"/>
  <c r="Q22"/>
  <c r="P22"/>
  <c r="O22"/>
  <c r="N22"/>
  <c r="BB21" s="1"/>
  <c r="M22"/>
  <c r="BA21" s="1"/>
  <c r="L22"/>
  <c r="K22"/>
  <c r="J22"/>
  <c r="AZ21" s="1"/>
  <c r="I22"/>
  <c r="H22"/>
  <c r="G22"/>
  <c r="AM22" s="1"/>
  <c r="F22"/>
  <c r="AX21" s="1"/>
  <c r="BC21"/>
  <c r="AY21"/>
  <c r="AA21"/>
  <c r="Z21"/>
  <c r="Y21"/>
  <c r="X21"/>
  <c r="W21"/>
  <c r="V21"/>
  <c r="Q21"/>
  <c r="P21"/>
  <c r="O21"/>
  <c r="N21"/>
  <c r="M21"/>
  <c r="L21"/>
  <c r="K21"/>
  <c r="J21"/>
  <c r="I21"/>
  <c r="H21"/>
  <c r="AL21" s="1"/>
  <c r="G21"/>
  <c r="AM21" s="1"/>
  <c r="F21"/>
  <c r="BC17"/>
  <c r="BB17"/>
  <c r="BA17"/>
  <c r="AY17"/>
  <c r="V17"/>
  <c r="AA16"/>
  <c r="Z16"/>
  <c r="Y16"/>
  <c r="X16"/>
  <c r="W16"/>
  <c r="V16"/>
  <c r="S16"/>
  <c r="R16"/>
  <c r="Q16"/>
  <c r="P16"/>
  <c r="K16"/>
  <c r="AY15"/>
  <c r="AA15"/>
  <c r="Z15"/>
  <c r="Y15"/>
  <c r="X15"/>
  <c r="W15"/>
  <c r="V15"/>
  <c r="S15"/>
  <c r="R15"/>
  <c r="Q15"/>
  <c r="P15"/>
  <c r="J15"/>
  <c r="I15"/>
  <c r="F15"/>
  <c r="BC14"/>
  <c r="BB14"/>
  <c r="AY14"/>
  <c r="AA13"/>
  <c r="Z13"/>
  <c r="Y13"/>
  <c r="W13"/>
  <c r="V13"/>
  <c r="S13"/>
  <c r="R13"/>
  <c r="Q13"/>
  <c r="P13"/>
  <c r="AA12"/>
  <c r="Z12"/>
  <c r="Y12"/>
  <c r="X12"/>
  <c r="W12"/>
  <c r="V12"/>
  <c r="R12"/>
  <c r="Q12"/>
  <c r="K12"/>
  <c r="J12"/>
  <c r="H12"/>
  <c r="BB11"/>
  <c r="Z11"/>
  <c r="X11"/>
  <c r="V11"/>
  <c r="AA10"/>
  <c r="Z10"/>
  <c r="Y10"/>
  <c r="X10"/>
  <c r="W10"/>
  <c r="V10"/>
  <c r="S10"/>
  <c r="R10"/>
  <c r="Q10"/>
  <c r="P10"/>
  <c r="G10"/>
  <c r="AY5" s="1"/>
  <c r="F10"/>
  <c r="AA9"/>
  <c r="Z9"/>
  <c r="Y9"/>
  <c r="X9"/>
  <c r="W9"/>
  <c r="V9"/>
  <c r="S9"/>
  <c r="R9"/>
  <c r="Q9"/>
  <c r="P9"/>
  <c r="G9"/>
  <c r="F9"/>
  <c r="BC8"/>
  <c r="BB8"/>
  <c r="AA8"/>
  <c r="Z8"/>
  <c r="Y8"/>
  <c r="X8"/>
  <c r="W8"/>
  <c r="V8"/>
  <c r="S8"/>
  <c r="R8"/>
  <c r="Q8"/>
  <c r="P8"/>
  <c r="AA7"/>
  <c r="Z7"/>
  <c r="Y7"/>
  <c r="X7"/>
  <c r="W7"/>
  <c r="V7"/>
  <c r="S7"/>
  <c r="R7"/>
  <c r="Q7"/>
  <c r="P7"/>
  <c r="BB6" s="1"/>
  <c r="BC6"/>
  <c r="AA6"/>
  <c r="Z6"/>
  <c r="Y6"/>
  <c r="X6"/>
  <c r="W6"/>
  <c r="V6"/>
  <c r="S6"/>
  <c r="R6"/>
  <c r="Q6"/>
  <c r="P6"/>
  <c r="O6"/>
  <c r="BC5"/>
  <c r="BB5"/>
  <c r="AA5"/>
  <c r="W5"/>
  <c r="S5"/>
  <c r="AA4"/>
  <c r="Z4"/>
  <c r="Y4"/>
  <c r="X4"/>
  <c r="W4"/>
  <c r="V4"/>
  <c r="S4"/>
  <c r="R4"/>
  <c r="Q4"/>
  <c r="P4"/>
  <c r="O4"/>
  <c r="N4"/>
  <c r="AA3"/>
  <c r="Z3"/>
  <c r="Y3"/>
  <c r="AN30" s="1"/>
  <c r="X3"/>
  <c r="W3"/>
  <c r="V3"/>
  <c r="S3"/>
  <c r="R3"/>
  <c r="Q3"/>
  <c r="P3"/>
  <c r="N3"/>
  <c r="M3"/>
  <c r="J3"/>
  <c r="Z2"/>
  <c r="X2"/>
  <c r="V2"/>
  <c r="R2"/>
  <c r="P2"/>
  <c r="N2"/>
  <c r="L2"/>
  <c r="J2"/>
  <c r="H2"/>
  <c r="F2"/>
  <c r="S53" l="1"/>
  <c r="O7" s="1"/>
  <c r="N7"/>
  <c r="S41"/>
  <c r="M4" s="1"/>
  <c r="R62"/>
  <c r="H10" s="1"/>
  <c r="R73"/>
  <c r="H13" s="1"/>
  <c r="R83"/>
  <c r="F16" s="1"/>
  <c r="S72"/>
  <c r="G13" s="1"/>
  <c r="AZ5" s="1"/>
  <c r="R72"/>
  <c r="F13" s="1"/>
  <c r="S51"/>
  <c r="K7" s="1"/>
  <c r="S39"/>
  <c r="T39" s="1"/>
  <c r="S63"/>
  <c r="M10" s="1"/>
  <c r="R63"/>
  <c r="L10" s="1"/>
  <c r="R51"/>
  <c r="J7" s="1"/>
  <c r="S83"/>
  <c r="S40"/>
  <c r="K4" s="1"/>
  <c r="AX11" s="1"/>
  <c r="S64"/>
  <c r="O10" s="1"/>
  <c r="R64"/>
  <c r="N10" s="1"/>
  <c r="S75"/>
  <c r="R75"/>
  <c r="N13" s="1"/>
  <c r="R41"/>
  <c r="L4" s="1"/>
  <c r="AO13" s="1"/>
  <c r="S73"/>
  <c r="I13" s="1"/>
  <c r="AO9"/>
  <c r="R85"/>
  <c r="J16" s="1"/>
  <c r="BA11" s="1"/>
  <c r="R50"/>
  <c r="F7" s="1"/>
  <c r="AX5" s="1"/>
  <c r="S74"/>
  <c r="U74" s="1"/>
  <c r="S62"/>
  <c r="I10" s="1"/>
  <c r="AM9"/>
  <c r="S86"/>
  <c r="M16" s="1"/>
  <c r="BA14" s="1"/>
  <c r="R86"/>
  <c r="L16" s="1"/>
  <c r="BA8"/>
  <c r="S84"/>
  <c r="I16" s="1"/>
  <c r="R52"/>
  <c r="L7" s="1"/>
  <c r="S52"/>
  <c r="M7" s="1"/>
  <c r="AM6"/>
  <c r="AN12"/>
  <c r="AO12"/>
  <c r="AL6"/>
  <c r="AN22"/>
  <c r="AN31"/>
  <c r="BB32"/>
  <c r="T88"/>
  <c r="R17" s="1"/>
  <c r="T91"/>
  <c r="X17" s="1"/>
  <c r="BB15"/>
  <c r="BB35"/>
  <c r="U89"/>
  <c r="U90"/>
  <c r="W17" s="1"/>
  <c r="AM15"/>
  <c r="T89"/>
  <c r="BD88"/>
  <c r="T87"/>
  <c r="P17" s="1"/>
  <c r="T92"/>
  <c r="BH153" s="1"/>
  <c r="BD90"/>
  <c r="BD91"/>
  <c r="AM77"/>
  <c r="S14"/>
  <c r="BC79"/>
  <c r="V14"/>
  <c r="BB12"/>
  <c r="BA35"/>
  <c r="AN27"/>
  <c r="AN28"/>
  <c r="AP28" s="1"/>
  <c r="AN34"/>
  <c r="AN21"/>
  <c r="AP21" s="1"/>
  <c r="AM12"/>
  <c r="AL12"/>
  <c r="BA23"/>
  <c r="X13"/>
  <c r="BA32" s="1"/>
  <c r="Q14"/>
  <c r="T77"/>
  <c r="BC77" s="1"/>
  <c r="T81"/>
  <c r="BA81" s="1"/>
  <c r="AO15"/>
  <c r="BC76"/>
  <c r="P14"/>
  <c r="X14"/>
  <c r="BC80"/>
  <c r="R14"/>
  <c r="U79"/>
  <c r="BE130" s="1"/>
  <c r="AN33"/>
  <c r="BC12"/>
  <c r="T78"/>
  <c r="U81"/>
  <c r="BF152" s="1"/>
  <c r="AO21"/>
  <c r="AQ21" s="1"/>
  <c r="AO30"/>
  <c r="AQ30" s="1"/>
  <c r="AO28"/>
  <c r="AO27"/>
  <c r="BB9"/>
  <c r="R11"/>
  <c r="AN15"/>
  <c r="U65"/>
  <c r="Q11" s="1"/>
  <c r="U66"/>
  <c r="BH107" s="1"/>
  <c r="U67"/>
  <c r="BG118" s="1"/>
  <c r="U68"/>
  <c r="W11" s="1"/>
  <c r="U69"/>
  <c r="U70"/>
  <c r="AA11" s="1"/>
  <c r="AZ23"/>
  <c r="AZ32"/>
  <c r="P11"/>
  <c r="AZ35"/>
  <c r="BB3"/>
  <c r="BC3"/>
  <c r="U43"/>
  <c r="Q5" s="1"/>
  <c r="U47"/>
  <c r="Y5" s="1"/>
  <c r="U45"/>
  <c r="BF116" s="1"/>
  <c r="U42"/>
  <c r="O5" s="1"/>
  <c r="BA3"/>
  <c r="AM3"/>
  <c r="AL3"/>
  <c r="AN6"/>
  <c r="J4"/>
  <c r="AN9"/>
  <c r="AX9"/>
  <c r="T61"/>
  <c r="AL9"/>
  <c r="AN3"/>
  <c r="U85"/>
  <c r="K17" s="1"/>
  <c r="T84"/>
  <c r="H17" s="1"/>
  <c r="AL15"/>
  <c r="AL33"/>
  <c r="U158"/>
  <c r="Y35" s="1"/>
  <c r="AM35" s="1"/>
  <c r="AM33"/>
  <c r="AO33"/>
  <c r="AQ33" s="1"/>
  <c r="BH29"/>
  <c r="BK25"/>
  <c r="AH25"/>
  <c r="AM45"/>
  <c r="BF95"/>
  <c r="BG95"/>
  <c r="BH95"/>
  <c r="BE95"/>
  <c r="AM54"/>
  <c r="AO54"/>
  <c r="BA57"/>
  <c r="BB57"/>
  <c r="BC57"/>
  <c r="BD57"/>
  <c r="BE139"/>
  <c r="BF139"/>
  <c r="BG139"/>
  <c r="BH139"/>
  <c r="AM58"/>
  <c r="AO58"/>
  <c r="AO3"/>
  <c r="BC9"/>
  <c r="BH21"/>
  <c r="AL22"/>
  <c r="BH33"/>
  <c r="U61"/>
  <c r="BD61" s="1"/>
  <c r="AX17"/>
  <c r="AO22"/>
  <c r="AX23"/>
  <c r="AX32"/>
  <c r="BH32" s="1"/>
  <c r="AO31"/>
  <c r="AQ31" s="1"/>
  <c r="BB23"/>
  <c r="BC15"/>
  <c r="D43"/>
  <c r="D42"/>
  <c r="BE83"/>
  <c r="BG83"/>
  <c r="AM42"/>
  <c r="BE127"/>
  <c r="BF127"/>
  <c r="BG127"/>
  <c r="AM46"/>
  <c r="AO46"/>
  <c r="BA54"/>
  <c r="BB54"/>
  <c r="BC54"/>
  <c r="BD54"/>
  <c r="BF106"/>
  <c r="BG106"/>
  <c r="BH106"/>
  <c r="BE106"/>
  <c r="AM55"/>
  <c r="AO55"/>
  <c r="BA58"/>
  <c r="BB58"/>
  <c r="BC58"/>
  <c r="BD58"/>
  <c r="BF150"/>
  <c r="BG150"/>
  <c r="BH150"/>
  <c r="BE150"/>
  <c r="AM59"/>
  <c r="AO59"/>
  <c r="BB78"/>
  <c r="BC78"/>
  <c r="BA78"/>
  <c r="AL26"/>
  <c r="AP26" s="1"/>
  <c r="AQ27"/>
  <c r="AP30"/>
  <c r="BI31"/>
  <c r="AP31"/>
  <c r="BF94"/>
  <c r="BG94"/>
  <c r="BE94"/>
  <c r="AM43"/>
  <c r="AO43"/>
  <c r="BE138"/>
  <c r="BF138"/>
  <c r="BG138"/>
  <c r="AM47"/>
  <c r="AO47"/>
  <c r="BA55"/>
  <c r="BB55"/>
  <c r="BC55"/>
  <c r="BD55"/>
  <c r="BG117"/>
  <c r="BH117"/>
  <c r="BE117"/>
  <c r="BF117"/>
  <c r="AM56"/>
  <c r="AO56"/>
  <c r="BA59"/>
  <c r="BB59"/>
  <c r="BC59"/>
  <c r="BD59"/>
  <c r="Z14"/>
  <c r="AO6"/>
  <c r="BC11"/>
  <c r="BJ25"/>
  <c r="AP27"/>
  <c r="AQ28"/>
  <c r="AX35"/>
  <c r="AO34"/>
  <c r="AQ34" s="1"/>
  <c r="BJ24"/>
  <c r="BK24"/>
  <c r="AR24"/>
  <c r="BD42"/>
  <c r="BA42"/>
  <c r="BB42"/>
  <c r="BC42"/>
  <c r="BF105"/>
  <c r="BG105"/>
  <c r="BE105"/>
  <c r="AM44"/>
  <c r="AO44"/>
  <c r="BF149"/>
  <c r="BG149"/>
  <c r="BE149"/>
  <c r="AM48"/>
  <c r="AO48"/>
  <c r="BA56"/>
  <c r="BB56"/>
  <c r="BC56"/>
  <c r="BD56"/>
  <c r="BH128"/>
  <c r="BE128"/>
  <c r="BF128"/>
  <c r="BG128"/>
  <c r="AM57"/>
  <c r="AO57"/>
  <c r="BB61"/>
  <c r="F11"/>
  <c r="BC61"/>
  <c r="BA61"/>
  <c r="BF96"/>
  <c r="BG96"/>
  <c r="BH96"/>
  <c r="AO65"/>
  <c r="BE96"/>
  <c r="AM65"/>
  <c r="BE107"/>
  <c r="BH118"/>
  <c r="AM67"/>
  <c r="BH129"/>
  <c r="BE129"/>
  <c r="BF129"/>
  <c r="BG129"/>
  <c r="AO68"/>
  <c r="AM68"/>
  <c r="BE140"/>
  <c r="BF140"/>
  <c r="BG140"/>
  <c r="BH140"/>
  <c r="AO69"/>
  <c r="AM69"/>
  <c r="Y11"/>
  <c r="BG151"/>
  <c r="AM70"/>
  <c r="AQ22"/>
  <c r="BA87"/>
  <c r="BB87"/>
  <c r="BC87"/>
  <c r="BF109"/>
  <c r="BG109"/>
  <c r="AM88"/>
  <c r="BH109"/>
  <c r="AO88"/>
  <c r="BE109"/>
  <c r="BA89"/>
  <c r="BB89"/>
  <c r="BC89"/>
  <c r="BH131"/>
  <c r="BE131"/>
  <c r="AM90"/>
  <c r="BF131"/>
  <c r="AO90"/>
  <c r="BG131"/>
  <c r="BB94"/>
  <c r="BC94"/>
  <c r="BD94"/>
  <c r="BB98"/>
  <c r="BC98"/>
  <c r="BD98"/>
  <c r="BB107"/>
  <c r="BC107"/>
  <c r="BD107"/>
  <c r="BA107"/>
  <c r="AO108"/>
  <c r="BH77"/>
  <c r="AM108"/>
  <c r="BB111"/>
  <c r="BC111"/>
  <c r="BD111"/>
  <c r="BA111"/>
  <c r="BH133"/>
  <c r="AO112"/>
  <c r="BE133"/>
  <c r="BF133"/>
  <c r="BG133"/>
  <c r="AM112"/>
  <c r="BE144"/>
  <c r="AO113"/>
  <c r="BF144"/>
  <c r="BG144"/>
  <c r="BH144"/>
  <c r="AM113"/>
  <c r="BF100"/>
  <c r="AM121"/>
  <c r="BG100"/>
  <c r="AO121"/>
  <c r="BH100"/>
  <c r="AM122"/>
  <c r="AO122"/>
  <c r="BE111"/>
  <c r="BH134"/>
  <c r="BE134"/>
  <c r="BF134"/>
  <c r="AM123"/>
  <c r="BG134"/>
  <c r="AO123"/>
  <c r="BA139"/>
  <c r="BB139"/>
  <c r="BC139"/>
  <c r="BD139"/>
  <c r="AM140"/>
  <c r="AO140"/>
  <c r="BA143"/>
  <c r="BB143"/>
  <c r="BC143"/>
  <c r="BD143"/>
  <c r="AM144"/>
  <c r="AO144"/>
  <c r="BE113"/>
  <c r="BA147"/>
  <c r="BB147"/>
  <c r="BC147"/>
  <c r="BD147"/>
  <c r="BB151"/>
  <c r="BC151"/>
  <c r="BD151"/>
  <c r="BA151"/>
  <c r="AO152"/>
  <c r="BH81"/>
  <c r="AM152"/>
  <c r="BF81"/>
  <c r="BB155"/>
  <c r="BC155"/>
  <c r="BD155"/>
  <c r="BA155"/>
  <c r="AO156"/>
  <c r="BG125"/>
  <c r="BH125"/>
  <c r="BE125"/>
  <c r="AM156"/>
  <c r="BF125"/>
  <c r="AX24"/>
  <c r="BF24"/>
  <c r="BG27"/>
  <c r="BH27" s="1"/>
  <c r="AL34"/>
  <c r="BG35"/>
  <c r="T43"/>
  <c r="BH94" s="1"/>
  <c r="T44"/>
  <c r="BH105" s="1"/>
  <c r="T45"/>
  <c r="T46"/>
  <c r="T47"/>
  <c r="T48"/>
  <c r="BA65"/>
  <c r="BA66"/>
  <c r="BA67"/>
  <c r="BA68"/>
  <c r="BA69"/>
  <c r="BA70"/>
  <c r="AO76"/>
  <c r="BB76"/>
  <c r="BF76"/>
  <c r="AO77"/>
  <c r="BB77"/>
  <c r="U80"/>
  <c r="BD80" s="1"/>
  <c r="U95"/>
  <c r="U99"/>
  <c r="BD99" s="1"/>
  <c r="BA91"/>
  <c r="BB91"/>
  <c r="BC91"/>
  <c r="BF153"/>
  <c r="BG153"/>
  <c r="AM92"/>
  <c r="AO92"/>
  <c r="BE153"/>
  <c r="BB95"/>
  <c r="BC95"/>
  <c r="BD95"/>
  <c r="BB99"/>
  <c r="BC99"/>
  <c r="AO105"/>
  <c r="AM105"/>
  <c r="BB108"/>
  <c r="BC108"/>
  <c r="BD108"/>
  <c r="BA108"/>
  <c r="AO109"/>
  <c r="BE88"/>
  <c r="BF88"/>
  <c r="AM109"/>
  <c r="BG88"/>
  <c r="BB112"/>
  <c r="BC112"/>
  <c r="BD112"/>
  <c r="BA112"/>
  <c r="BB113"/>
  <c r="BC113"/>
  <c r="BD113"/>
  <c r="BA113"/>
  <c r="BF155"/>
  <c r="AO114"/>
  <c r="BG155"/>
  <c r="BH155"/>
  <c r="BE155"/>
  <c r="AM114"/>
  <c r="BE145"/>
  <c r="BF145"/>
  <c r="BG145"/>
  <c r="AM124"/>
  <c r="BH145"/>
  <c r="AO124"/>
  <c r="BF156"/>
  <c r="BG156"/>
  <c r="BH156"/>
  <c r="AM125"/>
  <c r="BE156"/>
  <c r="AO125"/>
  <c r="BA140"/>
  <c r="BB140"/>
  <c r="BC140"/>
  <c r="BD140"/>
  <c r="AM141"/>
  <c r="AO141"/>
  <c r="BH80"/>
  <c r="BF80"/>
  <c r="BA144"/>
  <c r="BB144"/>
  <c r="BC144"/>
  <c r="BD144"/>
  <c r="AM145"/>
  <c r="BG124"/>
  <c r="AO145"/>
  <c r="BH124"/>
  <c r="BE124"/>
  <c r="BF124"/>
  <c r="AO149"/>
  <c r="AM149"/>
  <c r="BB152"/>
  <c r="BC152"/>
  <c r="BD152"/>
  <c r="BA152"/>
  <c r="AO153"/>
  <c r="BE92"/>
  <c r="BF92"/>
  <c r="AM153"/>
  <c r="BG92"/>
  <c r="BB156"/>
  <c r="BC156"/>
  <c r="BD156"/>
  <c r="BA156"/>
  <c r="AO157"/>
  <c r="BH136"/>
  <c r="BE136"/>
  <c r="BF136"/>
  <c r="AM157"/>
  <c r="BG136"/>
  <c r="BD65"/>
  <c r="BD68"/>
  <c r="BD69"/>
  <c r="AM76"/>
  <c r="BA76"/>
  <c r="BA77"/>
  <c r="U78"/>
  <c r="BD78" s="1"/>
  <c r="T86"/>
  <c r="U96"/>
  <c r="AM97"/>
  <c r="U100"/>
  <c r="BD100" s="1"/>
  <c r="U102"/>
  <c r="BF97"/>
  <c r="BG97"/>
  <c r="BH97"/>
  <c r="BF108"/>
  <c r="BG108"/>
  <c r="BH108"/>
  <c r="BE108"/>
  <c r="BB79"/>
  <c r="BG152"/>
  <c r="BF98"/>
  <c r="AM87"/>
  <c r="BG98"/>
  <c r="AO87"/>
  <c r="BH98"/>
  <c r="BC88"/>
  <c r="BG120"/>
  <c r="BH120"/>
  <c r="AM89"/>
  <c r="BE120"/>
  <c r="AO89"/>
  <c r="BF120"/>
  <c r="BA90"/>
  <c r="BB90"/>
  <c r="BC90"/>
  <c r="BB96"/>
  <c r="BC96"/>
  <c r="BD96"/>
  <c r="BB100"/>
  <c r="BC100"/>
  <c r="BH132"/>
  <c r="BF112"/>
  <c r="BE132"/>
  <c r="BG112"/>
  <c r="AO101"/>
  <c r="BF132"/>
  <c r="BH112"/>
  <c r="BG132"/>
  <c r="BB102"/>
  <c r="BC102"/>
  <c r="BD102"/>
  <c r="BF154"/>
  <c r="BF114"/>
  <c r="BG154"/>
  <c r="BG114"/>
  <c r="AO103"/>
  <c r="BH154"/>
  <c r="BH114"/>
  <c r="BE154"/>
  <c r="BB105"/>
  <c r="BC105"/>
  <c r="BD105"/>
  <c r="BA105"/>
  <c r="AO106"/>
  <c r="AM106"/>
  <c r="BB109"/>
  <c r="BC109"/>
  <c r="BD109"/>
  <c r="BA109"/>
  <c r="AO110"/>
  <c r="BF99"/>
  <c r="BG99"/>
  <c r="AM110"/>
  <c r="BH99"/>
  <c r="BB114"/>
  <c r="BC114"/>
  <c r="BD114"/>
  <c r="BA114"/>
  <c r="BD127"/>
  <c r="BA127"/>
  <c r="BB127"/>
  <c r="BC127"/>
  <c r="BD128"/>
  <c r="BA128"/>
  <c r="BB128"/>
  <c r="BC128"/>
  <c r="BD129"/>
  <c r="BA129"/>
  <c r="BB129"/>
  <c r="BC129"/>
  <c r="BD130"/>
  <c r="BA130"/>
  <c r="BH79"/>
  <c r="BB130"/>
  <c r="BC130"/>
  <c r="BD131"/>
  <c r="BA131"/>
  <c r="BB131"/>
  <c r="BC131"/>
  <c r="BD132"/>
  <c r="BA132"/>
  <c r="BB132"/>
  <c r="BC132"/>
  <c r="BH101"/>
  <c r="BD133"/>
  <c r="BA133"/>
  <c r="BB133"/>
  <c r="BC133"/>
  <c r="BD134"/>
  <c r="BA134"/>
  <c r="BH123"/>
  <c r="BB134"/>
  <c r="BC134"/>
  <c r="BD135"/>
  <c r="BA135"/>
  <c r="BB135"/>
  <c r="BC135"/>
  <c r="BD136"/>
  <c r="BA136"/>
  <c r="BB136"/>
  <c r="BC136"/>
  <c r="AM138"/>
  <c r="AO138"/>
  <c r="BA141"/>
  <c r="BB141"/>
  <c r="BC141"/>
  <c r="BD141"/>
  <c r="AM142"/>
  <c r="AO142"/>
  <c r="BE91"/>
  <c r="BF91"/>
  <c r="BG91"/>
  <c r="BA145"/>
  <c r="BB145"/>
  <c r="BC145"/>
  <c r="BD145"/>
  <c r="AM146"/>
  <c r="BH135"/>
  <c r="AO146"/>
  <c r="BE135"/>
  <c r="BF135"/>
  <c r="BG135"/>
  <c r="BB149"/>
  <c r="BC149"/>
  <c r="BD149"/>
  <c r="BA149"/>
  <c r="AO150"/>
  <c r="AM150"/>
  <c r="BB153"/>
  <c r="BC153"/>
  <c r="BD153"/>
  <c r="BA153"/>
  <c r="AO154"/>
  <c r="BF103"/>
  <c r="BG103"/>
  <c r="AM154"/>
  <c r="BH103"/>
  <c r="BB157"/>
  <c r="BC157"/>
  <c r="BD157"/>
  <c r="BA157"/>
  <c r="AO158"/>
  <c r="BE147"/>
  <c r="BF147"/>
  <c r="BG147"/>
  <c r="AM158"/>
  <c r="BH147"/>
  <c r="D40"/>
  <c r="BC65"/>
  <c r="BC66"/>
  <c r="BC67"/>
  <c r="BC68"/>
  <c r="BC69"/>
  <c r="BC70"/>
  <c r="BD76"/>
  <c r="BD77"/>
  <c r="BA79"/>
  <c r="BE98"/>
  <c r="BF130"/>
  <c r="BB80"/>
  <c r="BE142"/>
  <c r="BF142"/>
  <c r="AM91"/>
  <c r="BG142"/>
  <c r="AO91"/>
  <c r="BH142"/>
  <c r="BA92"/>
  <c r="BB97"/>
  <c r="BC97"/>
  <c r="BD97"/>
  <c r="AO98"/>
  <c r="BE87"/>
  <c r="BF87"/>
  <c r="BG87"/>
  <c r="BB101"/>
  <c r="BC101"/>
  <c r="BD101"/>
  <c r="BB103"/>
  <c r="BC103"/>
  <c r="BD103"/>
  <c r="BB106"/>
  <c r="BC106"/>
  <c r="BD106"/>
  <c r="BA106"/>
  <c r="AO107"/>
  <c r="AM107"/>
  <c r="BB110"/>
  <c r="BC110"/>
  <c r="BD110"/>
  <c r="BA110"/>
  <c r="BG122"/>
  <c r="AO111"/>
  <c r="BH122"/>
  <c r="BE122"/>
  <c r="BF122"/>
  <c r="AM111"/>
  <c r="AM116"/>
  <c r="AO116"/>
  <c r="AM117"/>
  <c r="AO117"/>
  <c r="AM118"/>
  <c r="AO118"/>
  <c r="BH78"/>
  <c r="AM119"/>
  <c r="AO119"/>
  <c r="BF78"/>
  <c r="BE89"/>
  <c r="AM120"/>
  <c r="BF89"/>
  <c r="AO120"/>
  <c r="BG89"/>
  <c r="BA138"/>
  <c r="BA148" s="1"/>
  <c r="BB138"/>
  <c r="BC138"/>
  <c r="BD138"/>
  <c r="BD148" s="1"/>
  <c r="AM139"/>
  <c r="AO139"/>
  <c r="BA142"/>
  <c r="BB142"/>
  <c r="BC142"/>
  <c r="BD142"/>
  <c r="AM143"/>
  <c r="AO143"/>
  <c r="BF102"/>
  <c r="BG102"/>
  <c r="BH102"/>
  <c r="BA146"/>
  <c r="BB146"/>
  <c r="BC146"/>
  <c r="BD146"/>
  <c r="BF158"/>
  <c r="AM147"/>
  <c r="BG158"/>
  <c r="AO147"/>
  <c r="BH158"/>
  <c r="BE158"/>
  <c r="BB150"/>
  <c r="BC150"/>
  <c r="BD150"/>
  <c r="BA150"/>
  <c r="AO151"/>
  <c r="AM151"/>
  <c r="BB154"/>
  <c r="BC154"/>
  <c r="BD154"/>
  <c r="BA154"/>
  <c r="AO155"/>
  <c r="AM155"/>
  <c r="BE114"/>
  <c r="BB158"/>
  <c r="BC158"/>
  <c r="BD158"/>
  <c r="BA158"/>
  <c r="AN25"/>
  <c r="AP25" s="1"/>
  <c r="BE26"/>
  <c r="BH26" s="1"/>
  <c r="BA80"/>
  <c r="BD87"/>
  <c r="BD89"/>
  <c r="BA104"/>
  <c r="BB116"/>
  <c r="BB117"/>
  <c r="BB118"/>
  <c r="BB119"/>
  <c r="BB120"/>
  <c r="BB121"/>
  <c r="BB122"/>
  <c r="BB123"/>
  <c r="BB124"/>
  <c r="BB125"/>
  <c r="BH146"/>
  <c r="BE157"/>
  <c r="BA116"/>
  <c r="BA117"/>
  <c r="BA118"/>
  <c r="BA119"/>
  <c r="BA120"/>
  <c r="BA121"/>
  <c r="BA122"/>
  <c r="BA123"/>
  <c r="BA124"/>
  <c r="BA125"/>
  <c r="AO127"/>
  <c r="AO128"/>
  <c r="AO129"/>
  <c r="AO130"/>
  <c r="AO131"/>
  <c r="AO132"/>
  <c r="AO133"/>
  <c r="AO134"/>
  <c r="AO135"/>
  <c r="AO136"/>
  <c r="BG146"/>
  <c r="BH157"/>
  <c r="BD116"/>
  <c r="BD117"/>
  <c r="BD118"/>
  <c r="BD119"/>
  <c r="BD120"/>
  <c r="BD121"/>
  <c r="BD122"/>
  <c r="BD123"/>
  <c r="BD124"/>
  <c r="BD125"/>
  <c r="AM135"/>
  <c r="AM136"/>
  <c r="BF146"/>
  <c r="BG157"/>
  <c r="T53" l="1"/>
  <c r="N8" s="1"/>
  <c r="U53"/>
  <c r="O8" s="1"/>
  <c r="BA6"/>
  <c r="BE84"/>
  <c r="BI28"/>
  <c r="AO7"/>
  <c r="AY9"/>
  <c r="AZ9"/>
  <c r="U73"/>
  <c r="BG52" s="1"/>
  <c r="U72"/>
  <c r="BE41" s="1"/>
  <c r="T72"/>
  <c r="BC72" s="1"/>
  <c r="AX12"/>
  <c r="AM7"/>
  <c r="U75"/>
  <c r="BG86" s="1"/>
  <c r="AZ14"/>
  <c r="AZ3"/>
  <c r="I4"/>
  <c r="AX8" s="1"/>
  <c r="U39"/>
  <c r="U63"/>
  <c r="BF74" s="1"/>
  <c r="T63"/>
  <c r="L11" s="1"/>
  <c r="AP12"/>
  <c r="U51"/>
  <c r="K8" s="1"/>
  <c r="AY6"/>
  <c r="AY11"/>
  <c r="T51"/>
  <c r="J8" s="1"/>
  <c r="U83"/>
  <c r="G16"/>
  <c r="T83"/>
  <c r="BA83" s="1"/>
  <c r="AY3"/>
  <c r="T40"/>
  <c r="J5" s="1"/>
  <c r="U40"/>
  <c r="K5" s="1"/>
  <c r="BA9"/>
  <c r="U64"/>
  <c r="BF85" s="1"/>
  <c r="AL10"/>
  <c r="T64"/>
  <c r="N11" s="1"/>
  <c r="AZ17"/>
  <c r="BH17" s="1"/>
  <c r="T75"/>
  <c r="N14" s="1"/>
  <c r="O13"/>
  <c r="AN16" s="1"/>
  <c r="AQ15"/>
  <c r="U41"/>
  <c r="M5" s="1"/>
  <c r="T41"/>
  <c r="L5" s="1"/>
  <c r="AX14"/>
  <c r="T73"/>
  <c r="T85"/>
  <c r="J17" s="1"/>
  <c r="AQ9"/>
  <c r="AL16"/>
  <c r="AZ15"/>
  <c r="AM85"/>
  <c r="AO4"/>
  <c r="T50"/>
  <c r="F8" s="1"/>
  <c r="AX6"/>
  <c r="AL7"/>
  <c r="U50"/>
  <c r="BG39" s="1"/>
  <c r="BC50"/>
  <c r="AQ6"/>
  <c r="K13"/>
  <c r="AN10" s="1"/>
  <c r="T74"/>
  <c r="BD74" s="1"/>
  <c r="AM10"/>
  <c r="AY8"/>
  <c r="U62"/>
  <c r="BE51" s="1"/>
  <c r="T62"/>
  <c r="BA62" s="1"/>
  <c r="AP6"/>
  <c r="BA15"/>
  <c r="AQ12"/>
  <c r="U86"/>
  <c r="BH75" s="1"/>
  <c r="AP3"/>
  <c r="U84"/>
  <c r="BG53" s="1"/>
  <c r="AZ6"/>
  <c r="U52"/>
  <c r="M8" s="1"/>
  <c r="T52"/>
  <c r="L8" s="1"/>
  <c r="AN13"/>
  <c r="AO52"/>
  <c r="AM52"/>
  <c r="BB92"/>
  <c r="BE64"/>
  <c r="AO85"/>
  <c r="BC92"/>
  <c r="BA88"/>
  <c r="BF64"/>
  <c r="BB88"/>
  <c r="BG64"/>
  <c r="AP22"/>
  <c r="AG22" s="1"/>
  <c r="Z17"/>
  <c r="BD92"/>
  <c r="AP15"/>
  <c r="BB84"/>
  <c r="BC84"/>
  <c r="BA84"/>
  <c r="BG130"/>
  <c r="BH152"/>
  <c r="BD79"/>
  <c r="AP34"/>
  <c r="BC81"/>
  <c r="BD81"/>
  <c r="AO79"/>
  <c r="BH130"/>
  <c r="BE152"/>
  <c r="BE159" s="1"/>
  <c r="BB81"/>
  <c r="AO81"/>
  <c r="AP33"/>
  <c r="AM81"/>
  <c r="AA14"/>
  <c r="AM79"/>
  <c r="W14"/>
  <c r="AN29" s="1"/>
  <c r="AP29" s="1"/>
  <c r="AI28" s="1"/>
  <c r="AN35"/>
  <c r="AP35" s="1"/>
  <c r="BB72"/>
  <c r="BD67"/>
  <c r="BE118"/>
  <c r="BF118"/>
  <c r="AO67"/>
  <c r="BH151"/>
  <c r="AO66"/>
  <c r="BF107"/>
  <c r="BE151"/>
  <c r="AM66"/>
  <c r="BG107"/>
  <c r="BD70"/>
  <c r="BD66"/>
  <c r="BH104"/>
  <c r="AO70"/>
  <c r="BF151"/>
  <c r="S11"/>
  <c r="AN23" s="1"/>
  <c r="AP23" s="1"/>
  <c r="AI22" s="1"/>
  <c r="AO42"/>
  <c r="BF83"/>
  <c r="BH83"/>
  <c r="AO10"/>
  <c r="AO45"/>
  <c r="BG116"/>
  <c r="AQ3"/>
  <c r="BE116"/>
  <c r="AL4"/>
  <c r="AP9"/>
  <c r="AR25"/>
  <c r="AV24" s="1"/>
  <c r="AG25"/>
  <c r="BK31"/>
  <c r="AH31"/>
  <c r="BJ31"/>
  <c r="BJ34"/>
  <c r="BK34"/>
  <c r="AH34"/>
  <c r="BE143"/>
  <c r="BF113"/>
  <c r="BF143"/>
  <c r="BG113"/>
  <c r="AO102"/>
  <c r="BG143"/>
  <c r="BH113"/>
  <c r="BH143"/>
  <c r="AM102"/>
  <c r="BA86"/>
  <c r="BB86"/>
  <c r="BC86"/>
  <c r="L17"/>
  <c r="BD45"/>
  <c r="BA45"/>
  <c r="BB45"/>
  <c r="BC45"/>
  <c r="AR34"/>
  <c r="AV33" s="1"/>
  <c r="AG34"/>
  <c r="AR31"/>
  <c r="AV30" s="1"/>
  <c r="AG31"/>
  <c r="BJ27"/>
  <c r="BK27"/>
  <c r="AR27"/>
  <c r="BK21"/>
  <c r="BJ21"/>
  <c r="AR21"/>
  <c r="AI34"/>
  <c r="BA73"/>
  <c r="BA126"/>
  <c r="BB126"/>
  <c r="BB148"/>
  <c r="BA159"/>
  <c r="BC137"/>
  <c r="BD115"/>
  <c r="BD104"/>
  <c r="BE137"/>
  <c r="BH23"/>
  <c r="AO96"/>
  <c r="BF65"/>
  <c r="BG65"/>
  <c r="BH65"/>
  <c r="AM96"/>
  <c r="BE65"/>
  <c r="AO95"/>
  <c r="AM95"/>
  <c r="BE54"/>
  <c r="BF54"/>
  <c r="BG54"/>
  <c r="BH54"/>
  <c r="BD46"/>
  <c r="BA46"/>
  <c r="BB46"/>
  <c r="BC46"/>
  <c r="V5"/>
  <c r="AO29" s="1"/>
  <c r="AQ29" s="1"/>
  <c r="AJ28" s="1"/>
  <c r="BJ22"/>
  <c r="AR22"/>
  <c r="AH22"/>
  <c r="BK22"/>
  <c r="BK33"/>
  <c r="AR33"/>
  <c r="BJ33"/>
  <c r="AG28"/>
  <c r="AR28"/>
  <c r="AV27" s="1"/>
  <c r="D45"/>
  <c r="D44"/>
  <c r="AO61"/>
  <c r="BH40"/>
  <c r="BE40"/>
  <c r="BF40"/>
  <c r="AM61"/>
  <c r="BG40"/>
  <c r="G11"/>
  <c r="BJ30"/>
  <c r="BK30"/>
  <c r="AR30"/>
  <c r="AZ8"/>
  <c r="AY12"/>
  <c r="BC148"/>
  <c r="BB159"/>
  <c r="BD137"/>
  <c r="BA115"/>
  <c r="BH24"/>
  <c r="BI25" s="1"/>
  <c r="BF159"/>
  <c r="BE104"/>
  <c r="BF137"/>
  <c r="AL13"/>
  <c r="BF110"/>
  <c r="BG110"/>
  <c r="BG115" s="1"/>
  <c r="AO99"/>
  <c r="BH110"/>
  <c r="BH115" s="1"/>
  <c r="BE110"/>
  <c r="AM99"/>
  <c r="BD47"/>
  <c r="BA47"/>
  <c r="BB47"/>
  <c r="BC47"/>
  <c r="X5"/>
  <c r="AO32" s="1"/>
  <c r="AQ32" s="1"/>
  <c r="AJ31" s="1"/>
  <c r="BD43"/>
  <c r="BA43"/>
  <c r="BB43"/>
  <c r="BC43"/>
  <c r="P5"/>
  <c r="BF51"/>
  <c r="I11"/>
  <c r="BJ28"/>
  <c r="BK28"/>
  <c r="AH28"/>
  <c r="BF63"/>
  <c r="BG63"/>
  <c r="AM74"/>
  <c r="BH63"/>
  <c r="AO74"/>
  <c r="BE63"/>
  <c r="K14"/>
  <c r="BA39"/>
  <c r="BB39"/>
  <c r="BC39"/>
  <c r="H5"/>
  <c r="BD126"/>
  <c r="BC159"/>
  <c r="BA137"/>
  <c r="BB115"/>
  <c r="AD22" s="1"/>
  <c r="BB104"/>
  <c r="BG159"/>
  <c r="BE115"/>
  <c r="BH35"/>
  <c r="BF104"/>
  <c r="BG137"/>
  <c r="AO16"/>
  <c r="BG121"/>
  <c r="BF111"/>
  <c r="BH121"/>
  <c r="BG111"/>
  <c r="AO100"/>
  <c r="BE121"/>
  <c r="BH111"/>
  <c r="BF121"/>
  <c r="AM100"/>
  <c r="BG119"/>
  <c r="BG126" s="1"/>
  <c r="AE25" s="1"/>
  <c r="BH119"/>
  <c r="BE119"/>
  <c r="BE126" s="1"/>
  <c r="BF119"/>
  <c r="AO78"/>
  <c r="AM78"/>
  <c r="BE141"/>
  <c r="BE148" s="1"/>
  <c r="BF141"/>
  <c r="BF148" s="1"/>
  <c r="BG141"/>
  <c r="BG148" s="1"/>
  <c r="BH141"/>
  <c r="AO80"/>
  <c r="AM80"/>
  <c r="Y14"/>
  <c r="AN32" s="1"/>
  <c r="AP32" s="1"/>
  <c r="BD48"/>
  <c r="BA48"/>
  <c r="BB48"/>
  <c r="BC48"/>
  <c r="Z5"/>
  <c r="AO35" s="1"/>
  <c r="AQ35" s="1"/>
  <c r="AJ34" s="1"/>
  <c r="BD44"/>
  <c r="BA44"/>
  <c r="BB44"/>
  <c r="BC44"/>
  <c r="R5"/>
  <c r="AO23" s="1"/>
  <c r="AQ23" s="1"/>
  <c r="AJ22" s="1"/>
  <c r="AI25"/>
  <c r="AU24"/>
  <c r="AW25"/>
  <c r="AN4"/>
  <c r="BD159"/>
  <c r="BB137"/>
  <c r="BC115"/>
  <c r="BC104"/>
  <c r="BI104" s="1"/>
  <c r="BH149"/>
  <c r="BH138"/>
  <c r="BG104"/>
  <c r="BH127"/>
  <c r="BH137" s="1"/>
  <c r="BI34"/>
  <c r="BI22"/>
  <c r="BH116"/>
  <c r="BH126" s="1"/>
  <c r="BF84" l="1"/>
  <c r="BF93" s="1"/>
  <c r="AM53"/>
  <c r="BA53"/>
  <c r="BC53"/>
  <c r="BB53"/>
  <c r="BH84"/>
  <c r="AO53"/>
  <c r="BD53"/>
  <c r="BG84"/>
  <c r="BA41"/>
  <c r="BA49" s="1"/>
  <c r="BB41"/>
  <c r="BC41"/>
  <c r="BE72"/>
  <c r="BH14"/>
  <c r="BH9"/>
  <c r="AQ7"/>
  <c r="AH7" s="1"/>
  <c r="BE52"/>
  <c r="AO73"/>
  <c r="BF52"/>
  <c r="I14"/>
  <c r="AM73"/>
  <c r="BD73"/>
  <c r="AM75"/>
  <c r="BE86"/>
  <c r="AO75"/>
  <c r="BA12"/>
  <c r="O14"/>
  <c r="BF86"/>
  <c r="BE61"/>
  <c r="BE71" s="1"/>
  <c r="AM72"/>
  <c r="BA72"/>
  <c r="G14"/>
  <c r="BF41"/>
  <c r="AO72"/>
  <c r="BH41"/>
  <c r="F14"/>
  <c r="BD72"/>
  <c r="BG41"/>
  <c r="O11"/>
  <c r="AN17" s="1"/>
  <c r="BF62"/>
  <c r="BF75"/>
  <c r="H11"/>
  <c r="AL11" s="1"/>
  <c r="BG74"/>
  <c r="AP10"/>
  <c r="AG10" s="1"/>
  <c r="BF73"/>
  <c r="AM40"/>
  <c r="BF61"/>
  <c r="BJ6"/>
  <c r="AN7"/>
  <c r="AP7" s="1"/>
  <c r="AG7" s="1"/>
  <c r="AM4"/>
  <c r="AQ4" s="1"/>
  <c r="AH4" s="1"/>
  <c r="AX3"/>
  <c r="BH3" s="1"/>
  <c r="BH8"/>
  <c r="I5"/>
  <c r="AO39"/>
  <c r="BE50"/>
  <c r="BD39"/>
  <c r="BG50"/>
  <c r="BF50"/>
  <c r="BH50"/>
  <c r="AM39"/>
  <c r="AM63"/>
  <c r="AO63"/>
  <c r="AR12"/>
  <c r="BE74"/>
  <c r="M11"/>
  <c r="BK12"/>
  <c r="BH74"/>
  <c r="BA63"/>
  <c r="BD63"/>
  <c r="BC63"/>
  <c r="BB63"/>
  <c r="BG62"/>
  <c r="BA51"/>
  <c r="BD51"/>
  <c r="BE62"/>
  <c r="BH62"/>
  <c r="AN11"/>
  <c r="AO51"/>
  <c r="AM51"/>
  <c r="BB51"/>
  <c r="BC51"/>
  <c r="BC83"/>
  <c r="F17"/>
  <c r="BB83"/>
  <c r="BB93" s="1"/>
  <c r="BF42"/>
  <c r="AO83"/>
  <c r="AM83"/>
  <c r="BE42"/>
  <c r="G17"/>
  <c r="BG42"/>
  <c r="BG49" s="1"/>
  <c r="AX15"/>
  <c r="BH15" s="1"/>
  <c r="BI16" s="1"/>
  <c r="BA5"/>
  <c r="BH5" s="1"/>
  <c r="BD83"/>
  <c r="BH42"/>
  <c r="AM16"/>
  <c r="AQ16" s="1"/>
  <c r="AP16"/>
  <c r="AG16" s="1"/>
  <c r="AO40"/>
  <c r="BB40"/>
  <c r="BH61"/>
  <c r="BC40"/>
  <c r="BD40"/>
  <c r="BG61"/>
  <c r="BA40"/>
  <c r="BG85"/>
  <c r="BJ9"/>
  <c r="AO64"/>
  <c r="BD64"/>
  <c r="BH85"/>
  <c r="BE85"/>
  <c r="BE93" s="1"/>
  <c r="AM64"/>
  <c r="BA64"/>
  <c r="BA71" s="1"/>
  <c r="BB64"/>
  <c r="BC64"/>
  <c r="AO17"/>
  <c r="AQ10"/>
  <c r="AH10" s="1"/>
  <c r="BH86"/>
  <c r="BD75"/>
  <c r="BA75"/>
  <c r="BB75"/>
  <c r="BC75"/>
  <c r="BJ15"/>
  <c r="AM41"/>
  <c r="BH72"/>
  <c r="BD41"/>
  <c r="BF72"/>
  <c r="BF82" s="1"/>
  <c r="BG72"/>
  <c r="AO41"/>
  <c r="BB73"/>
  <c r="BC73"/>
  <c r="BH52"/>
  <c r="H14"/>
  <c r="AO8" s="1"/>
  <c r="BA85"/>
  <c r="BA93" s="1"/>
  <c r="BB85"/>
  <c r="BC85"/>
  <c r="AR15"/>
  <c r="BD85"/>
  <c r="BH64"/>
  <c r="BB50"/>
  <c r="AL8"/>
  <c r="BH6"/>
  <c r="BA50"/>
  <c r="BH39"/>
  <c r="G8"/>
  <c r="AM8" s="1"/>
  <c r="AM50"/>
  <c r="BK3"/>
  <c r="BD50"/>
  <c r="AR6"/>
  <c r="AO50"/>
  <c r="BE39"/>
  <c r="BE49" s="1"/>
  <c r="BF39"/>
  <c r="BK6"/>
  <c r="AP4"/>
  <c r="AG4" s="1"/>
  <c r="AM13"/>
  <c r="AQ13" s="1"/>
  <c r="AH13" s="1"/>
  <c r="AZ11"/>
  <c r="BH11" s="1"/>
  <c r="AZ12"/>
  <c r="BH12" s="1"/>
  <c r="BA74"/>
  <c r="BA82" s="1"/>
  <c r="BC74"/>
  <c r="J14"/>
  <c r="AO11" s="1"/>
  <c r="BB74"/>
  <c r="BG51"/>
  <c r="BD62"/>
  <c r="AM62"/>
  <c r="AO62"/>
  <c r="BB62"/>
  <c r="BH51"/>
  <c r="BC62"/>
  <c r="BE75"/>
  <c r="BE82" s="1"/>
  <c r="BG75"/>
  <c r="BJ12"/>
  <c r="BD86"/>
  <c r="M17"/>
  <c r="AM86"/>
  <c r="AO86"/>
  <c r="BK15"/>
  <c r="AO14"/>
  <c r="BF53"/>
  <c r="BH53"/>
  <c r="BE53"/>
  <c r="AO84"/>
  <c r="I17"/>
  <c r="BD84"/>
  <c r="AM84"/>
  <c r="BE73"/>
  <c r="AP13"/>
  <c r="AG13" s="1"/>
  <c r="BD52"/>
  <c r="BH73"/>
  <c r="BG73"/>
  <c r="BB52"/>
  <c r="BC52"/>
  <c r="BA52"/>
  <c r="BH148"/>
  <c r="AF31" s="1"/>
  <c r="BF126"/>
  <c r="AD25" s="1"/>
  <c r="BH159"/>
  <c r="BI159" s="1"/>
  <c r="AB34" s="1"/>
  <c r="AD28"/>
  <c r="AR3"/>
  <c r="BJ3"/>
  <c r="AR9"/>
  <c r="BK9"/>
  <c r="AC31"/>
  <c r="BI137"/>
  <c r="AB28" s="1"/>
  <c r="AC28"/>
  <c r="AC34"/>
  <c r="AE22"/>
  <c r="AD34"/>
  <c r="AW28"/>
  <c r="AY25" s="1"/>
  <c r="AW22"/>
  <c r="BI126"/>
  <c r="AB25" s="1"/>
  <c r="AC25"/>
  <c r="AF25"/>
  <c r="AF28"/>
  <c r="AE28"/>
  <c r="AU27"/>
  <c r="AI31"/>
  <c r="AW31"/>
  <c r="AU30"/>
  <c r="BI115"/>
  <c r="AB22" s="1"/>
  <c r="AC22"/>
  <c r="AF34"/>
  <c r="BC49"/>
  <c r="AF22"/>
  <c r="AW34"/>
  <c r="AL5"/>
  <c r="D47"/>
  <c r="D48" s="1"/>
  <c r="D46"/>
  <c r="AE34"/>
  <c r="AE31"/>
  <c r="AD31"/>
  <c r="AU33"/>
  <c r="BH93" l="1"/>
  <c r="BG93"/>
  <c r="BH82"/>
  <c r="BI13"/>
  <c r="BG82"/>
  <c r="BB49"/>
  <c r="BI10"/>
  <c r="AL14"/>
  <c r="AN5"/>
  <c r="AP5" s="1"/>
  <c r="BF71"/>
  <c r="AM14"/>
  <c r="AQ14" s="1"/>
  <c r="AJ13" s="1"/>
  <c r="AO5"/>
  <c r="BD82"/>
  <c r="BF60"/>
  <c r="AM11"/>
  <c r="AQ11" s="1"/>
  <c r="AJ10" s="1"/>
  <c r="BC60"/>
  <c r="AN8"/>
  <c r="AP8" s="1"/>
  <c r="AI7" s="1"/>
  <c r="BC93"/>
  <c r="AE16" s="1"/>
  <c r="AP11"/>
  <c r="AI10" s="1"/>
  <c r="BH60"/>
  <c r="BG60"/>
  <c r="BA60"/>
  <c r="BB60"/>
  <c r="BG71"/>
  <c r="BI4"/>
  <c r="BE60"/>
  <c r="BH71"/>
  <c r="BD49"/>
  <c r="BI7"/>
  <c r="AM5"/>
  <c r="AN14"/>
  <c r="AL17"/>
  <c r="AP17" s="1"/>
  <c r="AI16" s="1"/>
  <c r="BD93"/>
  <c r="BI93" s="1"/>
  <c r="AB16" s="1"/>
  <c r="BF49"/>
  <c r="AD4" s="1"/>
  <c r="AE4"/>
  <c r="BH49"/>
  <c r="BJ16"/>
  <c r="BK10"/>
  <c r="BD71"/>
  <c r="BC71"/>
  <c r="BB71"/>
  <c r="AC10"/>
  <c r="BJ10"/>
  <c r="AR10"/>
  <c r="BC82"/>
  <c r="AE13" s="1"/>
  <c r="AD16"/>
  <c r="AC16"/>
  <c r="BB82"/>
  <c r="BK16"/>
  <c r="AH16"/>
  <c r="AR16"/>
  <c r="AR4"/>
  <c r="AR7"/>
  <c r="BK4"/>
  <c r="BK7"/>
  <c r="BJ7"/>
  <c r="AQ8"/>
  <c r="AJ7" s="1"/>
  <c r="BD60"/>
  <c r="BJ4"/>
  <c r="AC13"/>
  <c r="AM17"/>
  <c r="AQ17" s="1"/>
  <c r="AJ16" s="1"/>
  <c r="BJ13"/>
  <c r="AR13"/>
  <c r="BK13"/>
  <c r="BI148"/>
  <c r="AB31" s="1"/>
  <c r="AZ25"/>
  <c r="BA25" s="1"/>
  <c r="AY34"/>
  <c r="AC4"/>
  <c r="AY31"/>
  <c r="AY28"/>
  <c r="AZ28" s="1"/>
  <c r="AC7" l="1"/>
  <c r="AE7"/>
  <c r="AF13"/>
  <c r="AP14"/>
  <c r="AI13" s="1"/>
  <c r="AF4"/>
  <c r="AD10"/>
  <c r="BI82"/>
  <c r="AB13" s="1"/>
  <c r="AQ5"/>
  <c r="AJ4" s="1"/>
  <c r="AD7"/>
  <c r="AF10"/>
  <c r="AE10"/>
  <c r="BI60"/>
  <c r="AB7" s="1"/>
  <c r="BI49"/>
  <c r="AB4" s="1"/>
  <c r="AF16"/>
  <c r="AW10"/>
  <c r="BI71"/>
  <c r="AB10" s="1"/>
  <c r="AD13"/>
  <c r="AF7"/>
  <c r="AW7"/>
  <c r="AZ34" s="1"/>
  <c r="AW13"/>
  <c r="AW16"/>
  <c r="AY16" s="1"/>
  <c r="AZ16" s="1"/>
  <c r="AI4"/>
  <c r="AW4" l="1"/>
  <c r="BB25" s="1"/>
  <c r="BC25" s="1"/>
  <c r="BD25" s="1"/>
  <c r="BE25" s="1"/>
  <c r="BF25" s="1"/>
  <c r="BG25" s="1"/>
  <c r="BH25" s="1"/>
  <c r="AS24" s="1"/>
  <c r="AK25" s="1"/>
  <c r="BA34"/>
  <c r="BB34" s="1"/>
  <c r="BC34" s="1"/>
  <c r="BD34" s="1"/>
  <c r="BE34" s="1"/>
  <c r="BF34" s="1"/>
  <c r="BG34" s="1"/>
  <c r="BH34" s="1"/>
  <c r="AS33" s="1"/>
  <c r="AK34" s="1"/>
  <c r="AY13"/>
  <c r="AZ13" s="1"/>
  <c r="BA13" s="1"/>
  <c r="AY7"/>
  <c r="AZ7" s="1"/>
  <c r="BA7" s="1"/>
  <c r="BB7" s="1"/>
  <c r="BC7" s="1"/>
  <c r="AY10"/>
  <c r="AZ10" s="1"/>
  <c r="BA10" s="1"/>
  <c r="BB10" s="1"/>
  <c r="BC10" s="1"/>
  <c r="BD10" s="1"/>
  <c r="AK10" s="1"/>
  <c r="BA28" l="1"/>
  <c r="BB28" s="1"/>
  <c r="BC28" s="1"/>
  <c r="BD28" s="1"/>
  <c r="BE28" s="1"/>
  <c r="BF28" s="1"/>
  <c r="BG28" s="1"/>
  <c r="BH28" s="1"/>
  <c r="AS27" s="1"/>
  <c r="AK28" s="1"/>
  <c r="BB13"/>
  <c r="BC13" s="1"/>
  <c r="BD13" s="1"/>
  <c r="AK13" s="1"/>
  <c r="AY22"/>
  <c r="AZ22" s="1"/>
  <c r="BA22" s="1"/>
  <c r="BB22" s="1"/>
  <c r="BC22" s="1"/>
  <c r="BD22" s="1"/>
  <c r="AK22" s="1"/>
  <c r="BA16"/>
  <c r="BB16" s="1"/>
  <c r="BC16" s="1"/>
  <c r="BD16" s="1"/>
  <c r="AK16" s="1"/>
  <c r="AZ31"/>
  <c r="BA31" s="1"/>
  <c r="BB31" s="1"/>
  <c r="BC31" s="1"/>
  <c r="BD31" s="1"/>
  <c r="BE31" s="1"/>
  <c r="BF31" s="1"/>
  <c r="BG31" s="1"/>
  <c r="BH31" s="1"/>
  <c r="AS30" s="1"/>
  <c r="AK31" s="1"/>
  <c r="AY4"/>
  <c r="AZ4" s="1"/>
  <c r="BA4" s="1"/>
  <c r="BB4" s="1"/>
  <c r="BC4" s="1"/>
  <c r="BD4" s="1"/>
  <c r="AK4" s="1"/>
  <c r="BD7"/>
  <c r="AK7" s="1"/>
  <c r="AP71" i="4"/>
  <c r="AO71"/>
  <c r="AN71"/>
  <c r="AM71"/>
  <c r="AL71"/>
  <c r="AK71"/>
  <c r="AJ71"/>
  <c r="AI71"/>
  <c r="AH71"/>
  <c r="AG71"/>
  <c r="S71"/>
  <c r="U71" s="1"/>
  <c r="R71"/>
  <c r="Q71"/>
  <c r="P71"/>
  <c r="E71"/>
  <c r="AP70"/>
  <c r="AO70"/>
  <c r="AN70"/>
  <c r="AM70"/>
  <c r="AL70"/>
  <c r="AK70"/>
  <c r="AJ70"/>
  <c r="AI70"/>
  <c r="AH70"/>
  <c r="AG70"/>
  <c r="S70"/>
  <c r="R70"/>
  <c r="T70" s="1"/>
  <c r="H53" s="1"/>
  <c r="Q70"/>
  <c r="P70"/>
  <c r="E70"/>
  <c r="AP69"/>
  <c r="AO69"/>
  <c r="AN69"/>
  <c r="AM69"/>
  <c r="AL69"/>
  <c r="AK69"/>
  <c r="AJ69"/>
  <c r="AI69"/>
  <c r="AH69"/>
  <c r="AG69"/>
  <c r="S69"/>
  <c r="R69"/>
  <c r="T69" s="1"/>
  <c r="F53" s="1"/>
  <c r="Q69"/>
  <c r="P69"/>
  <c r="E69"/>
  <c r="D69"/>
  <c r="D70" s="1"/>
  <c r="D71" s="1"/>
  <c r="AP67"/>
  <c r="AO67"/>
  <c r="AN67"/>
  <c r="AM67"/>
  <c r="AL67"/>
  <c r="AK67"/>
  <c r="AJ67"/>
  <c r="AI67"/>
  <c r="AH67"/>
  <c r="AG67"/>
  <c r="S67"/>
  <c r="R67"/>
  <c r="T67" s="1"/>
  <c r="L50" s="1"/>
  <c r="Q67"/>
  <c r="P67"/>
  <c r="E67"/>
  <c r="AP66"/>
  <c r="AO66"/>
  <c r="AN66"/>
  <c r="AM66"/>
  <c r="AL66"/>
  <c r="AK66"/>
  <c r="AJ66"/>
  <c r="AI66"/>
  <c r="AH66"/>
  <c r="S66" s="1"/>
  <c r="I49" s="1"/>
  <c r="AG66"/>
  <c r="Q66"/>
  <c r="P66"/>
  <c r="H48" s="1"/>
  <c r="E66"/>
  <c r="AP65"/>
  <c r="AO65"/>
  <c r="AN65"/>
  <c r="AM65"/>
  <c r="AL65"/>
  <c r="AK65"/>
  <c r="AJ65"/>
  <c r="AI65"/>
  <c r="AH65"/>
  <c r="AG65"/>
  <c r="S65"/>
  <c r="R65"/>
  <c r="T65" s="1"/>
  <c r="F50" s="1"/>
  <c r="Q65"/>
  <c r="P65"/>
  <c r="E65"/>
  <c r="D65"/>
  <c r="D66" s="1"/>
  <c r="D67" s="1"/>
  <c r="AP63"/>
  <c r="AO63"/>
  <c r="AN63"/>
  <c r="AM63"/>
  <c r="AL63"/>
  <c r="AK63"/>
  <c r="AJ63"/>
  <c r="AI63"/>
  <c r="AH63"/>
  <c r="AG63"/>
  <c r="S63"/>
  <c r="R63"/>
  <c r="T63" s="1"/>
  <c r="L47" s="1"/>
  <c r="Q63"/>
  <c r="P63"/>
  <c r="E63"/>
  <c r="AP62"/>
  <c r="AO62"/>
  <c r="AN62"/>
  <c r="AM62"/>
  <c r="AL62"/>
  <c r="AK62"/>
  <c r="AJ62"/>
  <c r="AI62"/>
  <c r="AH62"/>
  <c r="S62" s="1"/>
  <c r="AG62"/>
  <c r="R62" s="1"/>
  <c r="J46" s="1"/>
  <c r="Q62"/>
  <c r="K45" s="1"/>
  <c r="P62"/>
  <c r="J45" s="1"/>
  <c r="E62"/>
  <c r="AP61"/>
  <c r="AO61"/>
  <c r="AN61"/>
  <c r="AM61"/>
  <c r="AL61"/>
  <c r="AK61"/>
  <c r="AJ61"/>
  <c r="AI61"/>
  <c r="AH61"/>
  <c r="AG61"/>
  <c r="Q61"/>
  <c r="G45" s="1"/>
  <c r="P61"/>
  <c r="F45" s="1"/>
  <c r="E61"/>
  <c r="D61"/>
  <c r="D62" s="1"/>
  <c r="D63" s="1"/>
  <c r="AP59"/>
  <c r="AO59"/>
  <c r="AN59"/>
  <c r="AM59"/>
  <c r="AL59"/>
  <c r="AK59"/>
  <c r="AJ59"/>
  <c r="AI59"/>
  <c r="AH59"/>
  <c r="AG59"/>
  <c r="S59"/>
  <c r="U59" s="1"/>
  <c r="R59"/>
  <c r="T59" s="1"/>
  <c r="L44" s="1"/>
  <c r="Q59"/>
  <c r="P59"/>
  <c r="E59"/>
  <c r="AP58"/>
  <c r="AO58"/>
  <c r="AN58"/>
  <c r="AM58"/>
  <c r="AL58"/>
  <c r="AK58"/>
  <c r="AJ58"/>
  <c r="AI58"/>
  <c r="AH58"/>
  <c r="AG58"/>
  <c r="R58" s="1"/>
  <c r="J43" s="1"/>
  <c r="Q58"/>
  <c r="P58"/>
  <c r="J42" s="1"/>
  <c r="E58"/>
  <c r="AP57"/>
  <c r="AO57"/>
  <c r="AN57"/>
  <c r="AM57"/>
  <c r="AL57"/>
  <c r="AK57"/>
  <c r="AJ57"/>
  <c r="AI57"/>
  <c r="AH57"/>
  <c r="S57" s="1"/>
  <c r="AG57"/>
  <c r="R57" s="1"/>
  <c r="Q57"/>
  <c r="I42" s="1"/>
  <c r="P57"/>
  <c r="H42" s="1"/>
  <c r="E57"/>
  <c r="D57"/>
  <c r="D58" s="1"/>
  <c r="D59" s="1"/>
  <c r="K52"/>
  <c r="J52"/>
  <c r="I52"/>
  <c r="G52"/>
  <c r="F52"/>
  <c r="K51"/>
  <c r="J51"/>
  <c r="I51"/>
  <c r="H51"/>
  <c r="G51"/>
  <c r="O51" s="1"/>
  <c r="F51"/>
  <c r="M49"/>
  <c r="L49"/>
  <c r="G49"/>
  <c r="M48"/>
  <c r="L48"/>
  <c r="I48"/>
  <c r="G48"/>
  <c r="F48"/>
  <c r="M46"/>
  <c r="L46"/>
  <c r="M45"/>
  <c r="L45"/>
  <c r="M43"/>
  <c r="L43"/>
  <c r="M42"/>
  <c r="P51" s="1"/>
  <c r="L42"/>
  <c r="K42"/>
  <c r="L41"/>
  <c r="J41"/>
  <c r="H41"/>
  <c r="F41"/>
  <c r="AP32"/>
  <c r="AO32"/>
  <c r="AN32"/>
  <c r="AM32"/>
  <c r="AL32"/>
  <c r="AK32"/>
  <c r="AJ32"/>
  <c r="AI32"/>
  <c r="AH32"/>
  <c r="AG32"/>
  <c r="S32"/>
  <c r="U32" s="1"/>
  <c r="R32"/>
  <c r="Q32"/>
  <c r="P32"/>
  <c r="E32"/>
  <c r="AP31"/>
  <c r="AO31"/>
  <c r="AN31"/>
  <c r="AM31"/>
  <c r="AL31"/>
  <c r="AK31"/>
  <c r="AJ31"/>
  <c r="AI31"/>
  <c r="AH31"/>
  <c r="AG31"/>
  <c r="S31"/>
  <c r="R31"/>
  <c r="T31" s="1"/>
  <c r="H14" s="1"/>
  <c r="Q31"/>
  <c r="P31"/>
  <c r="E31"/>
  <c r="AP30"/>
  <c r="AO30"/>
  <c r="AN30"/>
  <c r="AM30"/>
  <c r="AL30"/>
  <c r="AK30"/>
  <c r="AJ30"/>
  <c r="AI30"/>
  <c r="AH30"/>
  <c r="AG30"/>
  <c r="S30"/>
  <c r="U30" s="1"/>
  <c r="R30"/>
  <c r="Q30"/>
  <c r="P30"/>
  <c r="E30"/>
  <c r="D30"/>
  <c r="D31" s="1"/>
  <c r="D32" s="1"/>
  <c r="AP28"/>
  <c r="AO28"/>
  <c r="AN28"/>
  <c r="AM28"/>
  <c r="AL28"/>
  <c r="AK28"/>
  <c r="AJ28"/>
  <c r="AI28"/>
  <c r="AH28"/>
  <c r="AG28"/>
  <c r="S28"/>
  <c r="U28" s="1"/>
  <c r="R28"/>
  <c r="Q28"/>
  <c r="P28"/>
  <c r="E28"/>
  <c r="AP27"/>
  <c r="AO27"/>
  <c r="AN27"/>
  <c r="AM27"/>
  <c r="AL27"/>
  <c r="AK27"/>
  <c r="AJ27"/>
  <c r="AI27"/>
  <c r="AH27"/>
  <c r="AG27"/>
  <c r="Q27"/>
  <c r="I9" s="1"/>
  <c r="P27"/>
  <c r="H9" s="1"/>
  <c r="E27"/>
  <c r="AP26"/>
  <c r="AO26"/>
  <c r="AN26"/>
  <c r="AM26"/>
  <c r="AL26"/>
  <c r="AK26"/>
  <c r="AJ26"/>
  <c r="AI26"/>
  <c r="AH26"/>
  <c r="AG26"/>
  <c r="R26" s="1"/>
  <c r="Q26"/>
  <c r="P26"/>
  <c r="E26"/>
  <c r="D26"/>
  <c r="D27" s="1"/>
  <c r="D28" s="1"/>
  <c r="AP24"/>
  <c r="AO24"/>
  <c r="AN24"/>
  <c r="AM24"/>
  <c r="AL24"/>
  <c r="AK24"/>
  <c r="AJ24"/>
  <c r="AI24"/>
  <c r="AH24"/>
  <c r="AG24"/>
  <c r="S24"/>
  <c r="R24"/>
  <c r="Q24"/>
  <c r="P24"/>
  <c r="E24"/>
  <c r="AP23"/>
  <c r="AO23"/>
  <c r="AN23"/>
  <c r="AM23"/>
  <c r="AL23"/>
  <c r="AK23"/>
  <c r="AJ23"/>
  <c r="AI23"/>
  <c r="AH23"/>
  <c r="AG23"/>
  <c r="Q23"/>
  <c r="K6" s="1"/>
  <c r="P23"/>
  <c r="J6" s="1"/>
  <c r="E23"/>
  <c r="AP22"/>
  <c r="AO22"/>
  <c r="AN22"/>
  <c r="AM22"/>
  <c r="AL22"/>
  <c r="AK22"/>
  <c r="AJ22"/>
  <c r="AI22"/>
  <c r="AH22"/>
  <c r="S22" s="1"/>
  <c r="G7" s="1"/>
  <c r="AG22"/>
  <c r="R22" s="1"/>
  <c r="Q22"/>
  <c r="G6" s="1"/>
  <c r="P22"/>
  <c r="F6" s="1"/>
  <c r="E22"/>
  <c r="D22"/>
  <c r="D23" s="1"/>
  <c r="D24" s="1"/>
  <c r="AP20"/>
  <c r="AO20"/>
  <c r="AN20"/>
  <c r="AM20"/>
  <c r="AL20"/>
  <c r="AK20"/>
  <c r="AJ20"/>
  <c r="AI20"/>
  <c r="AH20"/>
  <c r="AG20"/>
  <c r="S20"/>
  <c r="U20" s="1"/>
  <c r="R20"/>
  <c r="Q20"/>
  <c r="P20"/>
  <c r="E20"/>
  <c r="AP19"/>
  <c r="AO19"/>
  <c r="AN19"/>
  <c r="AM19"/>
  <c r="AL19"/>
  <c r="AK19"/>
  <c r="AJ19"/>
  <c r="S19" s="1"/>
  <c r="K4" s="1"/>
  <c r="AI19"/>
  <c r="AH19"/>
  <c r="AG19"/>
  <c r="Q19"/>
  <c r="K3" s="1"/>
  <c r="P19"/>
  <c r="J3" s="1"/>
  <c r="E19"/>
  <c r="AP18"/>
  <c r="AO18"/>
  <c r="AN18"/>
  <c r="AM18"/>
  <c r="AL18"/>
  <c r="AK18"/>
  <c r="AJ18"/>
  <c r="AI18"/>
  <c r="AH18"/>
  <c r="AG18"/>
  <c r="Q18"/>
  <c r="I3" s="1"/>
  <c r="P18"/>
  <c r="H3" s="1"/>
  <c r="E18"/>
  <c r="D18"/>
  <c r="D19" s="1"/>
  <c r="D20" s="1"/>
  <c r="K13"/>
  <c r="J13"/>
  <c r="I13"/>
  <c r="H13"/>
  <c r="G13"/>
  <c r="O13" s="1"/>
  <c r="F13"/>
  <c r="N13" s="1"/>
  <c r="K12"/>
  <c r="J12"/>
  <c r="I12"/>
  <c r="H12"/>
  <c r="G12"/>
  <c r="F12"/>
  <c r="M10"/>
  <c r="L10"/>
  <c r="M9"/>
  <c r="L9"/>
  <c r="G9"/>
  <c r="F9"/>
  <c r="M7"/>
  <c r="L7"/>
  <c r="M6"/>
  <c r="L6"/>
  <c r="M4"/>
  <c r="P13" s="1"/>
  <c r="L4"/>
  <c r="Q13" s="1"/>
  <c r="M3"/>
  <c r="P12" s="1"/>
  <c r="L3"/>
  <c r="Q12" s="1"/>
  <c r="L2"/>
  <c r="J2"/>
  <c r="H2"/>
  <c r="F2"/>
  <c r="U62" l="1"/>
  <c r="K47" s="1"/>
  <c r="Q49"/>
  <c r="Q48"/>
  <c r="U57"/>
  <c r="I44" s="1"/>
  <c r="I43"/>
  <c r="P46" s="1"/>
  <c r="T57"/>
  <c r="H44" s="1"/>
  <c r="H43"/>
  <c r="S58"/>
  <c r="T58" s="1"/>
  <c r="J44" s="1"/>
  <c r="T62"/>
  <c r="J47" s="1"/>
  <c r="U63"/>
  <c r="M47" s="1"/>
  <c r="U65"/>
  <c r="O49"/>
  <c r="K46"/>
  <c r="F49"/>
  <c r="Q51"/>
  <c r="T20"/>
  <c r="L5" s="1"/>
  <c r="U24"/>
  <c r="R27"/>
  <c r="H10" s="1"/>
  <c r="N9"/>
  <c r="S27"/>
  <c r="I10" s="1"/>
  <c r="Q6"/>
  <c r="O9"/>
  <c r="P6"/>
  <c r="R19"/>
  <c r="U19" s="1"/>
  <c r="S18"/>
  <c r="I4" s="1"/>
  <c r="O4" s="1"/>
  <c r="S26"/>
  <c r="G10" s="1"/>
  <c r="F10"/>
  <c r="R66"/>
  <c r="H49" s="1"/>
  <c r="N49" s="1"/>
  <c r="N48"/>
  <c r="P45"/>
  <c r="O48"/>
  <c r="S48" s="1"/>
  <c r="S61"/>
  <c r="G46" s="1"/>
  <c r="P43" s="1"/>
  <c r="S23"/>
  <c r="K7" s="1"/>
  <c r="O7" s="1"/>
  <c r="O6"/>
  <c r="P9"/>
  <c r="R23"/>
  <c r="J7" s="1"/>
  <c r="Q9"/>
  <c r="P3"/>
  <c r="T22"/>
  <c r="F8" s="1"/>
  <c r="F7"/>
  <c r="Q3"/>
  <c r="N6"/>
  <c r="U22"/>
  <c r="G8" s="1"/>
  <c r="O45"/>
  <c r="P42"/>
  <c r="R61"/>
  <c r="N45"/>
  <c r="R45" s="1"/>
  <c r="Q42"/>
  <c r="R18"/>
  <c r="P52"/>
  <c r="Q53"/>
  <c r="Q45"/>
  <c r="Q52"/>
  <c r="N51"/>
  <c r="H52"/>
  <c r="N52" s="1"/>
  <c r="T71"/>
  <c r="J53" s="1"/>
  <c r="P48"/>
  <c r="O52"/>
  <c r="U67"/>
  <c r="U69"/>
  <c r="N53"/>
  <c r="U70"/>
  <c r="N12"/>
  <c r="T32"/>
  <c r="J14" s="1"/>
  <c r="T28"/>
  <c r="L11" s="1"/>
  <c r="T30"/>
  <c r="F14" s="1"/>
  <c r="U31"/>
  <c r="O12"/>
  <c r="T24"/>
  <c r="L8" s="1"/>
  <c r="AC20"/>
  <c r="AE20"/>
  <c r="M5"/>
  <c r="AC28"/>
  <c r="AE28"/>
  <c r="M11"/>
  <c r="AC30"/>
  <c r="AE30"/>
  <c r="G14"/>
  <c r="AC59"/>
  <c r="M44"/>
  <c r="AE59"/>
  <c r="AC67"/>
  <c r="AE67"/>
  <c r="M50"/>
  <c r="AC69"/>
  <c r="AE69"/>
  <c r="G53"/>
  <c r="S13"/>
  <c r="S52"/>
  <c r="AC31"/>
  <c r="AE31"/>
  <c r="I14"/>
  <c r="AC70"/>
  <c r="AE70"/>
  <c r="I53"/>
  <c r="R13"/>
  <c r="N14"/>
  <c r="AC24"/>
  <c r="AE24"/>
  <c r="M8"/>
  <c r="AC32"/>
  <c r="AE32"/>
  <c r="K14"/>
  <c r="AC63"/>
  <c r="AE63"/>
  <c r="AC65"/>
  <c r="AE65"/>
  <c r="G50"/>
  <c r="AC71"/>
  <c r="AE71"/>
  <c r="K53"/>
  <c r="S12"/>
  <c r="S49"/>
  <c r="S51"/>
  <c r="R12"/>
  <c r="R51"/>
  <c r="O3"/>
  <c r="O42"/>
  <c r="N3"/>
  <c r="N42"/>
  <c r="R42" s="1"/>
  <c r="N43"/>
  <c r="P7"/>
  <c r="R9" l="1"/>
  <c r="AE62"/>
  <c r="AC62"/>
  <c r="Q50"/>
  <c r="AE57"/>
  <c r="AC57"/>
  <c r="U58"/>
  <c r="AE58" s="1"/>
  <c r="K43"/>
  <c r="O43" s="1"/>
  <c r="N44"/>
  <c r="R48"/>
  <c r="T48" s="1"/>
  <c r="P49"/>
  <c r="R49" s="1"/>
  <c r="R6"/>
  <c r="S9"/>
  <c r="X9" s="1"/>
  <c r="O10"/>
  <c r="S6"/>
  <c r="T6" s="1"/>
  <c r="U27"/>
  <c r="T27"/>
  <c r="H11" s="1"/>
  <c r="N10"/>
  <c r="K5"/>
  <c r="AC19"/>
  <c r="AE19"/>
  <c r="T19"/>
  <c r="J5" s="1"/>
  <c r="J4"/>
  <c r="Q10" s="1"/>
  <c r="U18"/>
  <c r="AE18" s="1"/>
  <c r="T26"/>
  <c r="F11" s="1"/>
  <c r="Q5" s="1"/>
  <c r="P4"/>
  <c r="U26"/>
  <c r="T66"/>
  <c r="H50" s="1"/>
  <c r="Q47" s="1"/>
  <c r="U66"/>
  <c r="S42"/>
  <c r="T42" s="1"/>
  <c r="T61"/>
  <c r="F47" s="1"/>
  <c r="Q44" s="1"/>
  <c r="R43"/>
  <c r="X42" s="1"/>
  <c r="O46"/>
  <c r="S3"/>
  <c r="P10"/>
  <c r="T9"/>
  <c r="U23"/>
  <c r="T23"/>
  <c r="J8" s="1"/>
  <c r="R3"/>
  <c r="W3" s="1"/>
  <c r="AE22"/>
  <c r="AC22"/>
  <c r="N7"/>
  <c r="R7" s="1"/>
  <c r="Q4"/>
  <c r="S4" s="1"/>
  <c r="S45"/>
  <c r="T45" s="1"/>
  <c r="U61"/>
  <c r="G47" s="1"/>
  <c r="P44" s="1"/>
  <c r="F46"/>
  <c r="N46" s="1"/>
  <c r="R46" s="1"/>
  <c r="X45" s="1"/>
  <c r="T18"/>
  <c r="H5" s="1"/>
  <c r="H4"/>
  <c r="R52"/>
  <c r="Q46"/>
  <c r="T51"/>
  <c r="Q14"/>
  <c r="P53"/>
  <c r="R53" s="1"/>
  <c r="W6"/>
  <c r="X51"/>
  <c r="T52"/>
  <c r="W51" s="1"/>
  <c r="X13"/>
  <c r="P14"/>
  <c r="R14" s="1"/>
  <c r="T12"/>
  <c r="W12"/>
  <c r="T13"/>
  <c r="W13"/>
  <c r="X12"/>
  <c r="O53"/>
  <c r="S53" s="1"/>
  <c r="O14"/>
  <c r="N5" l="1"/>
  <c r="W9"/>
  <c r="Y9" s="1"/>
  <c r="AC58"/>
  <c r="K44"/>
  <c r="X48"/>
  <c r="T49"/>
  <c r="W48" s="1"/>
  <c r="R44"/>
  <c r="X3"/>
  <c r="Y3" s="1"/>
  <c r="V51"/>
  <c r="S46"/>
  <c r="T46" s="1"/>
  <c r="W45" s="1"/>
  <c r="N11"/>
  <c r="Q11"/>
  <c r="S10"/>
  <c r="X10" s="1"/>
  <c r="AE27"/>
  <c r="I11"/>
  <c r="AC27"/>
  <c r="R10"/>
  <c r="W10" s="1"/>
  <c r="Y10" s="1"/>
  <c r="AC18"/>
  <c r="I5"/>
  <c r="P8" s="1"/>
  <c r="AC26"/>
  <c r="AE26"/>
  <c r="G11"/>
  <c r="N50"/>
  <c r="AE66"/>
  <c r="I50"/>
  <c r="AC66"/>
  <c r="N47"/>
  <c r="X6"/>
  <c r="Y6" s="1"/>
  <c r="W7"/>
  <c r="O47"/>
  <c r="S47" s="1"/>
  <c r="T3"/>
  <c r="S14"/>
  <c r="V12" s="1"/>
  <c r="K8"/>
  <c r="AE23"/>
  <c r="AC23"/>
  <c r="N8"/>
  <c r="Q8"/>
  <c r="AC61"/>
  <c r="AE61"/>
  <c r="Q43"/>
  <c r="S43" s="1"/>
  <c r="T43" s="1"/>
  <c r="W42" s="1"/>
  <c r="O5"/>
  <c r="S5" s="1"/>
  <c r="Q7"/>
  <c r="S7" s="1"/>
  <c r="T7" s="1"/>
  <c r="N4"/>
  <c r="R4" s="1"/>
  <c r="W4" s="1"/>
  <c r="W14"/>
  <c r="AB10"/>
  <c r="Y12"/>
  <c r="X52"/>
  <c r="Y13"/>
  <c r="P50" l="1"/>
  <c r="R50" s="1"/>
  <c r="O44"/>
  <c r="S44" s="1"/>
  <c r="V42" s="1"/>
  <c r="X43" s="1"/>
  <c r="R8"/>
  <c r="T10"/>
  <c r="O11"/>
  <c r="S11" s="1"/>
  <c r="P5"/>
  <c r="R5" s="1"/>
  <c r="W5" s="1"/>
  <c r="O50"/>
  <c r="S50" s="1"/>
  <c r="P47"/>
  <c r="R47" s="1"/>
  <c r="X14"/>
  <c r="O8"/>
  <c r="S8" s="1"/>
  <c r="P11"/>
  <c r="R11" s="1"/>
  <c r="X4"/>
  <c r="AB13" s="1"/>
  <c r="T4"/>
  <c r="X7"/>
  <c r="X5" l="1"/>
  <c r="V48"/>
  <c r="X49" s="1"/>
  <c r="AB49" s="1"/>
  <c r="V6"/>
  <c r="X11"/>
  <c r="V3"/>
  <c r="AC13"/>
  <c r="AD13" s="1"/>
  <c r="AE13" s="1"/>
  <c r="AF13" s="1"/>
  <c r="AG13" s="1"/>
  <c r="AH13" s="1"/>
  <c r="AI13" s="1"/>
  <c r="AJ13" s="1"/>
  <c r="V45"/>
  <c r="X46" s="1"/>
  <c r="AB43" s="1"/>
  <c r="W8"/>
  <c r="Y4"/>
  <c r="X8"/>
  <c r="W11"/>
  <c r="V9"/>
  <c r="AB52"/>
  <c r="AC10"/>
  <c r="AD10" s="1"/>
  <c r="AE10" s="1"/>
  <c r="AF10" s="1"/>
  <c r="AG10" s="1"/>
  <c r="AH10" s="1"/>
  <c r="AI10" s="1"/>
  <c r="AJ10" s="1"/>
  <c r="AB4"/>
  <c r="AC4" s="1"/>
  <c r="AD4" s="1"/>
  <c r="AE4" s="1"/>
  <c r="AF4" s="1"/>
  <c r="AG4" s="1"/>
  <c r="AH4" s="1"/>
  <c r="AI4" s="1"/>
  <c r="AJ4" s="1"/>
  <c r="AB7"/>
  <c r="AC7" s="1"/>
  <c r="AD7" s="1"/>
  <c r="AE7" s="1"/>
  <c r="AF7" s="1"/>
  <c r="AG7" s="1"/>
  <c r="AH7" s="1"/>
  <c r="AI7" s="1"/>
  <c r="AJ7" s="1"/>
  <c r="Y7"/>
  <c r="AC49" l="1"/>
  <c r="AD49" s="1"/>
  <c r="AE49" s="1"/>
  <c r="AF49" s="1"/>
  <c r="AG49" s="1"/>
  <c r="AH49" s="1"/>
  <c r="AI49" s="1"/>
  <c r="AJ49" s="1"/>
  <c r="AC43"/>
  <c r="AD43" s="1"/>
  <c r="AE43" s="1"/>
  <c r="AF43" s="1"/>
  <c r="AG43" s="1"/>
  <c r="AH43" s="1"/>
  <c r="AI43" s="1"/>
  <c r="AJ43" s="1"/>
  <c r="AB46"/>
  <c r="AC52"/>
  <c r="AD52" s="1"/>
  <c r="AE52" s="1"/>
  <c r="AF52" s="1"/>
  <c r="AG52" s="1"/>
  <c r="AH52" s="1"/>
  <c r="AI52" s="1"/>
  <c r="AJ52" s="1"/>
  <c r="AC46"/>
  <c r="AD46" s="1"/>
  <c r="AE46" s="1"/>
  <c r="AF46" s="1"/>
  <c r="AG46" s="1"/>
  <c r="AH46" s="1"/>
  <c r="AI46" s="1"/>
  <c r="AJ46" s="1"/>
</calcChain>
</file>

<file path=xl/sharedStrings.xml><?xml version="1.0" encoding="utf-8"?>
<sst xmlns="http://schemas.openxmlformats.org/spreadsheetml/2006/main" count="805" uniqueCount="99">
  <si>
    <t>Jugend</t>
  </si>
  <si>
    <t>Spiele</t>
  </si>
  <si>
    <t>gew 3:0/3:1</t>
  </si>
  <si>
    <t>gew 3:2</t>
  </si>
  <si>
    <t>verl 2:3</t>
  </si>
  <si>
    <t>verl 1:3/0:3</t>
  </si>
  <si>
    <t>Sätze</t>
  </si>
  <si>
    <t>Punkte</t>
  </si>
  <si>
    <t>Platz</t>
  </si>
  <si>
    <t>Gesamt Heim</t>
  </si>
  <si>
    <t>Gesamt Ausw.</t>
  </si>
  <si>
    <t>Gesamt</t>
  </si>
  <si>
    <t>Differenz</t>
  </si>
  <si>
    <t>Spiel1</t>
  </si>
  <si>
    <t>Spiel2</t>
  </si>
  <si>
    <t>Spiel3</t>
  </si>
  <si>
    <t>Spiel4</t>
  </si>
  <si>
    <t>Spiel5</t>
  </si>
  <si>
    <t>Spiel6</t>
  </si>
  <si>
    <t>Siege H/A</t>
  </si>
  <si>
    <t>Siege</t>
  </si>
  <si>
    <t>Quotient</t>
  </si>
  <si>
    <t>***</t>
  </si>
  <si>
    <t>gew.Spiele Heim</t>
  </si>
  <si>
    <t>Bälle</t>
  </si>
  <si>
    <t>gew.Spiele Ausw.</t>
  </si>
  <si>
    <t>TuS Kriegsfeld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</si>
  <si>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</si>
  <si>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</si>
  <si>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</si>
  <si>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</si>
  <si>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</si>
  <si>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</si>
  <si>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</si>
  <si>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</si>
  <si>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</si>
  <si>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Satz</t>
  </si>
  <si>
    <t>Spiel</t>
  </si>
  <si>
    <t>Bemerkungen</t>
  </si>
  <si>
    <t>Heimspiele</t>
  </si>
  <si>
    <t>Auswärtsspiele</t>
  </si>
  <si>
    <t>Satz1</t>
  </si>
  <si>
    <t>Satz2</t>
  </si>
  <si>
    <t>Satz3</t>
  </si>
  <si>
    <t>Satz4</t>
  </si>
  <si>
    <t>Satz5</t>
  </si>
  <si>
    <t>g3</t>
  </si>
  <si>
    <t>g2</t>
  </si>
  <si>
    <t>v1</t>
  </si>
  <si>
    <t>v0</t>
  </si>
  <si>
    <t>Herren</t>
  </si>
  <si>
    <t>SV Miesau</t>
  </si>
  <si>
    <t>TV Otterberg</t>
  </si>
  <si>
    <t>TSV Hütschenhausen</t>
  </si>
  <si>
    <t>Mixed A</t>
  </si>
  <si>
    <t>VBC Altenglan</t>
  </si>
  <si>
    <t>Mixed B</t>
  </si>
  <si>
    <t>SV Miesenbach</t>
  </si>
  <si>
    <t>GESAMTTABELLE</t>
  </si>
  <si>
    <t>Spwo.</t>
  </si>
  <si>
    <t>Niederkirchen/Roßbach</t>
  </si>
  <si>
    <t>Rodenbach/Weilerbach</t>
  </si>
  <si>
    <t>TSG Trippstadt</t>
  </si>
  <si>
    <t>Niederkirchen/Roßbach II</t>
  </si>
  <si>
    <t>Feuerball KL</t>
  </si>
  <si>
    <t xml:space="preserve">VBC Kaiserslautern </t>
  </si>
  <si>
    <t>Damen</t>
  </si>
  <si>
    <t>M</t>
  </si>
  <si>
    <t>J</t>
  </si>
  <si>
    <t>H</t>
  </si>
  <si>
    <t>D</t>
  </si>
  <si>
    <t>Erlenbach/Morlautern</t>
  </si>
  <si>
    <t>Hütschenhausen</t>
  </si>
  <si>
    <t>TFC KL Jugend</t>
  </si>
  <si>
    <t>VBC KL</t>
  </si>
  <si>
    <t>Kriegsfeld</t>
  </si>
  <si>
    <t>Miesau</t>
  </si>
  <si>
    <t>Miesenbach</t>
  </si>
  <si>
    <t>Otterberg</t>
  </si>
  <si>
    <t>Rodenbach US</t>
  </si>
  <si>
    <t>Trippstadt</t>
  </si>
  <si>
    <t>Pokal</t>
  </si>
  <si>
    <t>A</t>
  </si>
  <si>
    <t>B</t>
  </si>
  <si>
    <t>AB</t>
  </si>
  <si>
    <t>TV Rodenbach US</t>
  </si>
  <si>
    <t xml:space="preserve">Erlenbach/Morlautern </t>
  </si>
  <si>
    <t>SG Niederkirchen/Roßbach I</t>
  </si>
  <si>
    <t>Quotient/ Differenz</t>
  </si>
  <si>
    <t>Spiel7</t>
  </si>
  <si>
    <t>Siege-H-A</t>
  </si>
  <si>
    <t>Siege gesamt</t>
  </si>
  <si>
    <t>VBC Kaiserslautern</t>
  </si>
  <si>
    <t>Feuerball Kaiserslautern</t>
  </si>
  <si>
    <t>Niederkirchen/Roßbach I</t>
  </si>
  <si>
    <t>Rodenbach S/B</t>
  </si>
  <si>
    <t>Rodenbach N/G</t>
  </si>
  <si>
    <t>Rodenbach US I</t>
  </si>
  <si>
    <t>Rodenbach US II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</si>
</sst>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.000"/>
    <numFmt numFmtId="166" formatCode="0.0000"/>
    <numFmt numFmtId="167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50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 tint="-0.24994659260841701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04">
    <xf numFmtId="0" fontId="0" fillId="0" borderId="0" xfId="0"/>
    <xf numFmtId="0" fontId="1" fillId="0" borderId="0" xfId="1" applyAlignment="1">
      <alignment horizontal="center" textRotation="90"/>
    </xf>
    <xf numFmtId="164" fontId="1" fillId="0" borderId="0" xfId="1" applyNumberFormat="1" applyAlignment="1">
      <alignment horizontal="center" textRotation="90"/>
    </xf>
    <xf numFmtId="0" fontId="2" fillId="0" borderId="0" xfId="1" applyFont="1" applyAlignment="1">
      <alignment horizontal="center" textRotation="90"/>
    </xf>
    <xf numFmtId="0" fontId="3" fillId="0" borderId="0" xfId="1" applyFont="1" applyBorder="1" applyAlignment="1">
      <alignment horizontal="center" textRotation="90"/>
    </xf>
    <xf numFmtId="0" fontId="4" fillId="0" borderId="0" xfId="1" applyFont="1" applyFill="1" applyBorder="1" applyAlignment="1">
      <alignment horizontal="center" textRotation="90"/>
    </xf>
    <xf numFmtId="0" fontId="5" fillId="0" borderId="0" xfId="1" applyFont="1" applyAlignment="1">
      <alignment horizontal="center" textRotation="90"/>
    </xf>
    <xf numFmtId="0" fontId="6" fillId="0" borderId="0" xfId="1" applyFont="1" applyAlignment="1">
      <alignment horizontal="center" textRotation="90"/>
    </xf>
    <xf numFmtId="0" fontId="1" fillId="0" borderId="0" xfId="1"/>
    <xf numFmtId="0" fontId="3" fillId="0" borderId="0" xfId="1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0" fillId="0" borderId="6" xfId="1" applyFont="1" applyBorder="1" applyAlignment="1">
      <alignment horizontal="center" textRotation="90"/>
    </xf>
    <xf numFmtId="0" fontId="7" fillId="4" borderId="10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 textRotation="90"/>
    </xf>
    <xf numFmtId="0" fontId="1" fillId="2" borderId="0" xfId="1" applyFont="1" applyFill="1" applyAlignment="1">
      <alignment horizontal="center" textRotation="90"/>
    </xf>
    <xf numFmtId="0" fontId="1" fillId="6" borderId="0" xfId="1" applyFont="1" applyFill="1" applyAlignment="1">
      <alignment horizontal="center" textRotation="90"/>
    </xf>
    <xf numFmtId="0" fontId="1" fillId="2" borderId="0" xfId="1" applyFont="1" applyFill="1"/>
    <xf numFmtId="0" fontId="8" fillId="2" borderId="0" xfId="1" applyFont="1" applyFill="1"/>
    <xf numFmtId="0" fontId="1" fillId="0" borderId="0" xfId="1" applyFont="1"/>
    <xf numFmtId="0" fontId="1" fillId="0" borderId="0" xfId="1" applyAlignment="1">
      <alignment horizontal="center"/>
    </xf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/>
    </xf>
    <xf numFmtId="1" fontId="9" fillId="8" borderId="12" xfId="1" applyNumberFormat="1" applyFont="1" applyFill="1" applyBorder="1"/>
    <xf numFmtId="1" fontId="9" fillId="8" borderId="13" xfId="1" applyNumberFormat="1" applyFont="1" applyFill="1" applyBorder="1"/>
    <xf numFmtId="1" fontId="1" fillId="2" borderId="12" xfId="1" applyNumberFormat="1" applyFill="1" applyBorder="1"/>
    <xf numFmtId="1" fontId="1" fillId="2" borderId="14" xfId="1" applyNumberFormat="1" applyFill="1" applyBorder="1"/>
    <xf numFmtId="1" fontId="1" fillId="8" borderId="15" xfId="1" applyNumberFormat="1" applyFill="1" applyBorder="1"/>
    <xf numFmtId="1" fontId="1" fillId="8" borderId="16" xfId="1" applyNumberFormat="1" applyFill="1" applyBorder="1"/>
    <xf numFmtId="1" fontId="1" fillId="2" borderId="13" xfId="1" applyNumberFormat="1" applyFill="1" applyBorder="1"/>
    <xf numFmtId="1" fontId="1" fillId="8" borderId="14" xfId="1" applyNumberFormat="1" applyFill="1" applyBorder="1"/>
    <xf numFmtId="1" fontId="1" fillId="9" borderId="15" xfId="1" applyNumberFormat="1" applyFill="1" applyBorder="1"/>
    <xf numFmtId="1" fontId="1" fillId="9" borderId="14" xfId="1" applyNumberFormat="1" applyFill="1" applyBorder="1"/>
    <xf numFmtId="1" fontId="1" fillId="0" borderId="15" xfId="1" applyNumberFormat="1" applyFill="1" applyBorder="1"/>
    <xf numFmtId="1" fontId="1" fillId="0" borderId="6" xfId="1" applyNumberFormat="1" applyFill="1" applyBorder="1"/>
    <xf numFmtId="1" fontId="1" fillId="9" borderId="6" xfId="1" applyNumberFormat="1" applyFill="1" applyBorder="1"/>
    <xf numFmtId="1" fontId="5" fillId="2" borderId="6" xfId="1" applyNumberFormat="1" applyFont="1" applyFill="1" applyBorder="1"/>
    <xf numFmtId="1" fontId="5" fillId="2" borderId="19" xfId="1" applyNumberFormat="1" applyFont="1" applyFill="1" applyBorder="1"/>
    <xf numFmtId="1" fontId="5" fillId="2" borderId="14" xfId="1" applyNumberFormat="1" applyFont="1" applyFill="1" applyBorder="1"/>
    <xf numFmtId="1" fontId="1" fillId="3" borderId="12" xfId="1" applyNumberFormat="1" applyFont="1" applyFill="1" applyBorder="1"/>
    <xf numFmtId="0" fontId="1" fillId="3" borderId="19" xfId="1" applyFont="1" applyFill="1" applyBorder="1"/>
    <xf numFmtId="165" fontId="8" fillId="4" borderId="20" xfId="1" applyNumberFormat="1" applyFont="1" applyFill="1" applyBorder="1"/>
    <xf numFmtId="0" fontId="1" fillId="5" borderId="21" xfId="1" applyFont="1" applyFill="1" applyBorder="1" applyAlignment="1">
      <alignment horizontal="center" vertical="center"/>
    </xf>
    <xf numFmtId="0" fontId="5" fillId="2" borderId="0" xfId="1" applyFont="1" applyFill="1"/>
    <xf numFmtId="0" fontId="1" fillId="10" borderId="0" xfId="1" applyFont="1" applyFill="1"/>
    <xf numFmtId="0" fontId="1" fillId="6" borderId="0" xfId="1" applyFont="1" applyFill="1"/>
    <xf numFmtId="1" fontId="9" fillId="8" borderId="23" xfId="1" applyNumberFormat="1" applyFont="1" applyFill="1" applyBorder="1"/>
    <xf numFmtId="1" fontId="9" fillId="8" borderId="7" xfId="1" applyNumberFormat="1" applyFont="1" applyFill="1" applyBorder="1"/>
    <xf numFmtId="1" fontId="1" fillId="2" borderId="23" xfId="1" applyNumberFormat="1" applyFill="1" applyBorder="1"/>
    <xf numFmtId="1" fontId="1" fillId="2" borderId="24" xfId="1" applyNumberFormat="1" applyFill="1" applyBorder="1"/>
    <xf numFmtId="1" fontId="1" fillId="8" borderId="8" xfId="1" applyNumberFormat="1" applyFill="1" applyBorder="1"/>
    <xf numFmtId="1" fontId="1" fillId="8" borderId="25" xfId="1" applyNumberFormat="1" applyFill="1" applyBorder="1"/>
    <xf numFmtId="1" fontId="1" fillId="2" borderId="7" xfId="1" applyNumberFormat="1" applyFill="1" applyBorder="1"/>
    <xf numFmtId="1" fontId="1" fillId="8" borderId="24" xfId="1" applyNumberFormat="1" applyFill="1" applyBorder="1"/>
    <xf numFmtId="1" fontId="1" fillId="9" borderId="8" xfId="1" applyNumberFormat="1" applyFill="1" applyBorder="1"/>
    <xf numFmtId="1" fontId="1" fillId="9" borderId="24" xfId="1" applyNumberFormat="1" applyFill="1" applyBorder="1"/>
    <xf numFmtId="1" fontId="1" fillId="0" borderId="8" xfId="1" applyNumberFormat="1" applyFill="1" applyBorder="1"/>
    <xf numFmtId="1" fontId="1" fillId="11" borderId="6" xfId="1" applyNumberFormat="1" applyFill="1" applyBorder="1"/>
    <xf numFmtId="0" fontId="5" fillId="2" borderId="6" xfId="1" applyFont="1" applyFill="1" applyBorder="1"/>
    <xf numFmtId="0" fontId="5" fillId="2" borderId="24" xfId="1" applyFont="1" applyFill="1" applyBorder="1"/>
    <xf numFmtId="0" fontId="1" fillId="3" borderId="23" xfId="1" applyFont="1" applyFill="1" applyBorder="1"/>
    <xf numFmtId="0" fontId="1" fillId="3" borderId="6" xfId="1" applyFont="1" applyFill="1" applyBorder="1"/>
    <xf numFmtId="0" fontId="1" fillId="5" borderId="28" xfId="1" applyFont="1" applyFill="1" applyBorder="1" applyAlignment="1">
      <alignment horizontal="center" vertical="center"/>
    </xf>
    <xf numFmtId="0" fontId="1" fillId="10" borderId="0" xfId="1" applyFont="1" applyFill="1" applyBorder="1"/>
    <xf numFmtId="3" fontId="1" fillId="10" borderId="0" xfId="1" applyNumberFormat="1" applyFont="1" applyFill="1" applyBorder="1"/>
    <xf numFmtId="1" fontId="9" fillId="8" borderId="30" xfId="1" applyNumberFormat="1" applyFont="1" applyFill="1" applyBorder="1"/>
    <xf numFmtId="1" fontId="9" fillId="8" borderId="31" xfId="1" applyNumberFormat="1" applyFont="1" applyFill="1" applyBorder="1"/>
    <xf numFmtId="1" fontId="1" fillId="2" borderId="30" xfId="1" applyNumberFormat="1" applyFill="1" applyBorder="1"/>
    <xf numFmtId="1" fontId="1" fillId="2" borderId="32" xfId="1" applyNumberFormat="1" applyFill="1" applyBorder="1"/>
    <xf numFmtId="1" fontId="1" fillId="8" borderId="33" xfId="1" applyNumberFormat="1" applyFill="1" applyBorder="1"/>
    <xf numFmtId="1" fontId="1" fillId="8" borderId="34" xfId="1" applyNumberFormat="1" applyFill="1" applyBorder="1"/>
    <xf numFmtId="1" fontId="1" fillId="2" borderId="31" xfId="1" applyNumberFormat="1" applyFill="1" applyBorder="1"/>
    <xf numFmtId="1" fontId="1" fillId="8" borderId="32" xfId="1" applyNumberFormat="1" applyFill="1" applyBorder="1"/>
    <xf numFmtId="1" fontId="1" fillId="9" borderId="33" xfId="1" applyNumberFormat="1" applyFill="1" applyBorder="1"/>
    <xf numFmtId="1" fontId="1" fillId="9" borderId="32" xfId="1" applyNumberFormat="1" applyFill="1" applyBorder="1"/>
    <xf numFmtId="1" fontId="1" fillId="0" borderId="37" xfId="1" applyNumberFormat="1" applyFill="1" applyBorder="1"/>
    <xf numFmtId="1" fontId="1" fillId="0" borderId="38" xfId="1" applyNumberFormat="1" applyFill="1" applyBorder="1"/>
    <xf numFmtId="1" fontId="1" fillId="9" borderId="38" xfId="1" applyNumberFormat="1" applyFill="1" applyBorder="1"/>
    <xf numFmtId="1" fontId="5" fillId="2" borderId="38" xfId="1" applyNumberFormat="1" applyFont="1" applyFill="1" applyBorder="1"/>
    <xf numFmtId="0" fontId="5" fillId="2" borderId="39" xfId="1" applyFont="1" applyFill="1" applyBorder="1"/>
    <xf numFmtId="0" fontId="5" fillId="2" borderId="32" xfId="1" applyFont="1" applyFill="1" applyBorder="1"/>
    <xf numFmtId="0" fontId="1" fillId="3" borderId="30" xfId="1" applyFont="1" applyFill="1" applyBorder="1"/>
    <xf numFmtId="0" fontId="1" fillId="3" borderId="39" xfId="1" applyFont="1" applyFill="1" applyBorder="1"/>
    <xf numFmtId="165" fontId="8" fillId="4" borderId="40" xfId="1" applyNumberFormat="1" applyFont="1" applyFill="1" applyBorder="1"/>
    <xf numFmtId="0" fontId="1" fillId="5" borderId="41" xfId="1" applyFont="1" applyFill="1" applyBorder="1" applyAlignment="1">
      <alignment horizontal="center" vertical="center"/>
    </xf>
    <xf numFmtId="0" fontId="5" fillId="2" borderId="42" xfId="1" applyFont="1" applyFill="1" applyBorder="1"/>
    <xf numFmtId="0" fontId="1" fillId="10" borderId="43" xfId="1" applyFont="1" applyFill="1" applyBorder="1"/>
    <xf numFmtId="3" fontId="1" fillId="10" borderId="43" xfId="1" applyNumberFormat="1" applyFont="1" applyFill="1" applyBorder="1"/>
    <xf numFmtId="0" fontId="1" fillId="6" borderId="43" xfId="1" applyFont="1" applyFill="1" applyBorder="1"/>
    <xf numFmtId="1" fontId="9" fillId="2" borderId="44" xfId="1" applyNumberFormat="1" applyFont="1" applyFill="1" applyBorder="1"/>
    <xf numFmtId="1" fontId="9" fillId="2" borderId="45" xfId="1" applyNumberFormat="1" applyFont="1" applyFill="1" applyBorder="1"/>
    <xf numFmtId="1" fontId="1" fillId="8" borderId="44" xfId="1" applyNumberFormat="1" applyFill="1" applyBorder="1"/>
    <xf numFmtId="1" fontId="1" fillId="8" borderId="45" xfId="1" applyNumberFormat="1" applyFill="1" applyBorder="1"/>
    <xf numFmtId="1" fontId="1" fillId="9" borderId="49" xfId="1" applyNumberFormat="1" applyFill="1" applyBorder="1"/>
    <xf numFmtId="1" fontId="1" fillId="9" borderId="46" xfId="1" applyNumberFormat="1" applyFill="1" applyBorder="1"/>
    <xf numFmtId="1" fontId="1" fillId="0" borderId="49" xfId="1" applyNumberFormat="1" applyFill="1" applyBorder="1"/>
    <xf numFmtId="1" fontId="1" fillId="0" borderId="50" xfId="1" applyNumberFormat="1" applyFill="1" applyBorder="1"/>
    <xf numFmtId="1" fontId="1" fillId="9" borderId="50" xfId="1" applyNumberFormat="1" applyFill="1" applyBorder="1"/>
    <xf numFmtId="1" fontId="5" fillId="2" borderId="50" xfId="1" applyNumberFormat="1" applyFont="1" applyFill="1" applyBorder="1"/>
    <xf numFmtId="0" fontId="5" fillId="2" borderId="50" xfId="1" applyFont="1" applyFill="1" applyBorder="1"/>
    <xf numFmtId="1" fontId="5" fillId="2" borderId="46" xfId="1" applyNumberFormat="1" applyFont="1" applyFill="1" applyBorder="1"/>
    <xf numFmtId="0" fontId="1" fillId="3" borderId="12" xfId="1" applyFont="1" applyFill="1" applyBorder="1"/>
    <xf numFmtId="3" fontId="1" fillId="10" borderId="0" xfId="1" applyNumberFormat="1" applyFont="1" applyFill="1"/>
    <xf numFmtId="0" fontId="1" fillId="2" borderId="0" xfId="1" applyFont="1" applyFill="1" applyBorder="1"/>
    <xf numFmtId="0" fontId="5" fillId="2" borderId="38" xfId="1" applyFont="1" applyFill="1" applyBorder="1"/>
    <xf numFmtId="1" fontId="1" fillId="8" borderId="51" xfId="1" applyNumberFormat="1" applyFill="1" applyBorder="1"/>
    <xf numFmtId="1" fontId="1" fillId="8" borderId="52" xfId="1" applyNumberFormat="1" applyFill="1" applyBorder="1"/>
    <xf numFmtId="1" fontId="1" fillId="2" borderId="51" xfId="1" applyNumberFormat="1" applyFill="1" applyBorder="1"/>
    <xf numFmtId="1" fontId="1" fillId="2" borderId="52" xfId="1" applyNumberFormat="1" applyFill="1" applyBorder="1"/>
    <xf numFmtId="1" fontId="1" fillId="9" borderId="56" xfId="1" applyNumberFormat="1" applyFill="1" applyBorder="1"/>
    <xf numFmtId="1" fontId="1" fillId="9" borderId="53" xfId="1" applyNumberFormat="1" applyFill="1" applyBorder="1"/>
    <xf numFmtId="1" fontId="1" fillId="0" borderId="56" xfId="1" applyNumberFormat="1" applyFill="1" applyBorder="1"/>
    <xf numFmtId="0" fontId="5" fillId="2" borderId="57" xfId="1" applyFont="1" applyFill="1" applyBorder="1"/>
    <xf numFmtId="0" fontId="5" fillId="2" borderId="37" xfId="1" applyFont="1" applyFill="1" applyBorder="1"/>
    <xf numFmtId="0" fontId="5" fillId="2" borderId="58" xfId="1" applyFont="1" applyFill="1" applyBorder="1"/>
    <xf numFmtId="0" fontId="5" fillId="2" borderId="53" xfId="1" applyFont="1" applyFill="1" applyBorder="1"/>
    <xf numFmtId="0" fontId="1" fillId="3" borderId="51" xfId="1" applyFont="1" applyFill="1" applyBorder="1"/>
    <xf numFmtId="0" fontId="1" fillId="3" borderId="58" xfId="1" applyFont="1" applyFill="1" applyBorder="1"/>
    <xf numFmtId="0" fontId="1" fillId="12" borderId="0" xfId="1" applyFont="1" applyFill="1"/>
    <xf numFmtId="0" fontId="5" fillId="2" borderId="19" xfId="1" applyFont="1" applyFill="1" applyBorder="1"/>
    <xf numFmtId="1" fontId="1" fillId="0" borderId="30" xfId="1" applyNumberFormat="1" applyFill="1" applyBorder="1"/>
    <xf numFmtId="1" fontId="1" fillId="0" borderId="31" xfId="1" applyNumberFormat="1" applyFill="1" applyBorder="1"/>
    <xf numFmtId="1" fontId="5" fillId="2" borderId="39" xfId="1" applyNumberFormat="1" applyFont="1" applyFill="1" applyBorder="1"/>
    <xf numFmtId="0" fontId="1" fillId="3" borderId="59" xfId="1" applyFont="1" applyFill="1" applyBorder="1"/>
    <xf numFmtId="165" fontId="8" fillId="4" borderId="60" xfId="1" applyNumberFormat="1" applyFont="1" applyFill="1" applyBorder="1"/>
    <xf numFmtId="0" fontId="5" fillId="5" borderId="41" xfId="1" applyFont="1" applyFill="1" applyBorder="1" applyAlignment="1">
      <alignment horizontal="center" vertical="center"/>
    </xf>
    <xf numFmtId="1" fontId="0" fillId="0" borderId="44" xfId="1" applyNumberFormat="1" applyFont="1" applyFill="1" applyBorder="1"/>
    <xf numFmtId="1" fontId="0" fillId="0" borderId="45" xfId="1" applyNumberFormat="1" applyFont="1" applyFill="1" applyBorder="1"/>
    <xf numFmtId="1" fontId="6" fillId="0" borderId="50" xfId="1" applyNumberFormat="1" applyFont="1" applyFill="1" applyBorder="1"/>
    <xf numFmtId="0" fontId="6" fillId="0" borderId="50" xfId="1" applyFont="1" applyFill="1" applyBorder="1"/>
    <xf numFmtId="1" fontId="6" fillId="0" borderId="46" xfId="1" applyNumberFormat="1" applyFont="1" applyFill="1" applyBorder="1"/>
    <xf numFmtId="0" fontId="1" fillId="14" borderId="44" xfId="1" applyFill="1" applyBorder="1"/>
    <xf numFmtId="0" fontId="1" fillId="14" borderId="50" xfId="1" applyFill="1" applyBorder="1"/>
    <xf numFmtId="0" fontId="2" fillId="15" borderId="21" xfId="1" applyFont="1" applyFill="1" applyBorder="1" applyAlignment="1">
      <alignment horizontal="center" vertical="center"/>
    </xf>
    <xf numFmtId="0" fontId="5" fillId="0" borderId="0" xfId="1" applyFont="1"/>
    <xf numFmtId="0" fontId="2" fillId="16" borderId="0" xfId="1" applyFont="1" applyFill="1"/>
    <xf numFmtId="0" fontId="2" fillId="17" borderId="0" xfId="1" applyFont="1" applyFill="1"/>
    <xf numFmtId="0" fontId="0" fillId="0" borderId="0" xfId="1" applyFont="1"/>
    <xf numFmtId="1" fontId="1" fillId="0" borderId="23" xfId="1" applyNumberFormat="1" applyFill="1" applyBorder="1"/>
    <xf numFmtId="1" fontId="1" fillId="0" borderId="7" xfId="1" applyNumberFormat="1" applyFill="1" applyBorder="1"/>
    <xf numFmtId="0" fontId="6" fillId="0" borderId="6" xfId="1" applyFont="1" applyFill="1" applyBorder="1"/>
    <xf numFmtId="0" fontId="6" fillId="0" borderId="24" xfId="1" applyFont="1" applyFill="1" applyBorder="1"/>
    <xf numFmtId="0" fontId="1" fillId="14" borderId="23" xfId="1" applyFill="1" applyBorder="1"/>
    <xf numFmtId="0" fontId="1" fillId="14" borderId="6" xfId="1" applyFill="1" applyBorder="1"/>
    <xf numFmtId="0" fontId="2" fillId="15" borderId="28" xfId="1" applyFont="1" applyFill="1" applyBorder="1" applyAlignment="1">
      <alignment horizontal="center" vertical="center"/>
    </xf>
    <xf numFmtId="0" fontId="2" fillId="0" borderId="0" xfId="1" applyFont="1" applyBorder="1"/>
    <xf numFmtId="0" fontId="2" fillId="16" borderId="0" xfId="1" applyFont="1" applyFill="1" applyBorder="1"/>
    <xf numFmtId="0" fontId="6" fillId="0" borderId="38" xfId="1" applyFont="1" applyFill="1" applyBorder="1"/>
    <xf numFmtId="0" fontId="6" fillId="0" borderId="39" xfId="1" applyFont="1" applyFill="1" applyBorder="1"/>
    <xf numFmtId="0" fontId="6" fillId="0" borderId="32" xfId="1" applyFont="1" applyFill="1" applyBorder="1"/>
    <xf numFmtId="0" fontId="1" fillId="14" borderId="30" xfId="1" applyFill="1" applyBorder="1"/>
    <xf numFmtId="0" fontId="1" fillId="14" borderId="39" xfId="1" applyFill="1" applyBorder="1"/>
    <xf numFmtId="0" fontId="2" fillId="15" borderId="41" xfId="1" applyFont="1" applyFill="1" applyBorder="1" applyAlignment="1">
      <alignment horizontal="center" vertical="center"/>
    </xf>
    <xf numFmtId="1" fontId="1" fillId="9" borderId="44" xfId="1" applyNumberFormat="1" applyFill="1" applyBorder="1"/>
    <xf numFmtId="1" fontId="1" fillId="9" borderId="45" xfId="1" applyNumberFormat="1" applyFill="1" applyBorder="1"/>
    <xf numFmtId="1" fontId="1" fillId="0" borderId="46" xfId="1" applyNumberFormat="1" applyFill="1" applyBorder="1"/>
    <xf numFmtId="1" fontId="0" fillId="18" borderId="20" xfId="1" applyNumberFormat="1" applyFont="1" applyFill="1" applyBorder="1"/>
    <xf numFmtId="1" fontId="0" fillId="9" borderId="23" xfId="1" applyNumberFormat="1" applyFont="1" applyFill="1" applyBorder="1"/>
    <xf numFmtId="1" fontId="0" fillId="9" borderId="7" xfId="1" applyNumberFormat="1" applyFont="1" applyFill="1" applyBorder="1"/>
    <xf numFmtId="1" fontId="1" fillId="0" borderId="24" xfId="1" applyNumberFormat="1" applyFill="1" applyBorder="1"/>
    <xf numFmtId="0" fontId="0" fillId="18" borderId="61" xfId="1" applyFont="1" applyFill="1" applyBorder="1"/>
    <xf numFmtId="1" fontId="0" fillId="9" borderId="30" xfId="1" applyNumberFormat="1" applyFont="1" applyFill="1" applyBorder="1"/>
    <xf numFmtId="1" fontId="0" fillId="9" borderId="31" xfId="1" applyNumberFormat="1" applyFont="1" applyFill="1" applyBorder="1"/>
    <xf numFmtId="1" fontId="1" fillId="0" borderId="33" xfId="1" applyNumberFormat="1" applyFill="1" applyBorder="1"/>
    <xf numFmtId="1" fontId="1" fillId="0" borderId="32" xfId="1" applyNumberFormat="1" applyFill="1" applyBorder="1"/>
    <xf numFmtId="1" fontId="6" fillId="0" borderId="38" xfId="1" applyNumberFormat="1" applyFont="1" applyFill="1" applyBorder="1"/>
    <xf numFmtId="1" fontId="6" fillId="0" borderId="39" xfId="1" applyNumberFormat="1" applyFont="1" applyFill="1" applyBorder="1"/>
    <xf numFmtId="0" fontId="0" fillId="18" borderId="40" xfId="1" applyFont="1" applyFill="1" applyBorder="1"/>
    <xf numFmtId="0" fontId="2" fillId="0" borderId="0" xfId="1" applyFont="1" applyFill="1"/>
    <xf numFmtId="0" fontId="0" fillId="18" borderId="32" xfId="1" applyFont="1" applyFill="1" applyBorder="1"/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0" fillId="0" borderId="0" xfId="1" applyFont="1" applyAlignment="1">
      <alignment horizontal="right"/>
    </xf>
    <xf numFmtId="0" fontId="10" fillId="13" borderId="62" xfId="1" applyFont="1" applyFill="1" applyBorder="1" applyAlignment="1">
      <alignment horizontal="center"/>
    </xf>
    <xf numFmtId="164" fontId="10" fillId="13" borderId="62" xfId="1" applyNumberFormat="1" applyFont="1" applyFill="1" applyBorder="1"/>
    <xf numFmtId="16" fontId="11" fillId="13" borderId="63" xfId="1" applyNumberFormat="1" applyFont="1" applyFill="1" applyBorder="1"/>
    <xf numFmtId="0" fontId="9" fillId="2" borderId="15" xfId="1" applyFont="1" applyFill="1" applyBorder="1"/>
    <xf numFmtId="0" fontId="9" fillId="2" borderId="14" xfId="1" applyFont="1" applyFill="1" applyBorder="1"/>
    <xf numFmtId="0" fontId="10" fillId="13" borderId="12" xfId="1" applyFont="1" applyFill="1" applyBorder="1"/>
    <xf numFmtId="0" fontId="10" fillId="13" borderId="14" xfId="1" applyFont="1" applyFill="1" applyBorder="1"/>
    <xf numFmtId="0" fontId="10" fillId="13" borderId="15" xfId="1" applyFont="1" applyFill="1" applyBorder="1"/>
    <xf numFmtId="0" fontId="10" fillId="13" borderId="13" xfId="1" applyFont="1" applyFill="1" applyBorder="1"/>
    <xf numFmtId="0" fontId="10" fillId="0" borderId="15" xfId="1" applyFont="1" applyFill="1" applyBorder="1"/>
    <xf numFmtId="0" fontId="10" fillId="0" borderId="13" xfId="1" applyFont="1" applyFill="1" applyBorder="1"/>
    <xf numFmtId="0" fontId="10" fillId="0" borderId="12" xfId="1" applyFont="1" applyFill="1" applyBorder="1"/>
    <xf numFmtId="0" fontId="10" fillId="0" borderId="14" xfId="1" applyFont="1" applyFill="1" applyBorder="1"/>
    <xf numFmtId="0" fontId="10" fillId="0" borderId="64" xfId="1" applyFont="1" applyFill="1" applyBorder="1"/>
    <xf numFmtId="0" fontId="10" fillId="0" borderId="65" xfId="1" applyFont="1" applyFill="1" applyBorder="1"/>
    <xf numFmtId="0" fontId="2" fillId="19" borderId="0" xfId="1" applyFont="1" applyFill="1"/>
    <xf numFmtId="0" fontId="14" fillId="0" borderId="0" xfId="1" applyFont="1"/>
    <xf numFmtId="0" fontId="10" fillId="13" borderId="66" xfId="1" applyFont="1" applyFill="1" applyBorder="1" applyAlignment="1">
      <alignment horizontal="center"/>
    </xf>
    <xf numFmtId="164" fontId="10" fillId="13" borderId="66" xfId="1" applyNumberFormat="1" applyFont="1" applyFill="1" applyBorder="1"/>
    <xf numFmtId="16" fontId="11" fillId="13" borderId="67" xfId="1" applyNumberFormat="1" applyFont="1" applyFill="1" applyBorder="1"/>
    <xf numFmtId="0" fontId="9" fillId="2" borderId="8" xfId="1" applyFont="1" applyFill="1" applyBorder="1"/>
    <xf numFmtId="0" fontId="9" fillId="2" borderId="24" xfId="1" applyFont="1" applyFill="1" applyBorder="1"/>
    <xf numFmtId="0" fontId="10" fillId="13" borderId="23" xfId="1" applyFont="1" applyFill="1" applyBorder="1"/>
    <xf numFmtId="0" fontId="10" fillId="13" borderId="24" xfId="1" applyFont="1" applyFill="1" applyBorder="1"/>
    <xf numFmtId="0" fontId="10" fillId="13" borderId="8" xfId="1" applyFont="1" applyFill="1" applyBorder="1"/>
    <xf numFmtId="0" fontId="10" fillId="13" borderId="7" xfId="1" applyFont="1" applyFill="1" applyBorder="1"/>
    <xf numFmtId="0" fontId="10" fillId="0" borderId="8" xfId="1" applyFont="1" applyFill="1" applyBorder="1"/>
    <xf numFmtId="0" fontId="10" fillId="0" borderId="7" xfId="1" applyFont="1" applyFill="1" applyBorder="1"/>
    <xf numFmtId="0" fontId="10" fillId="0" borderId="23" xfId="1" applyFont="1" applyFill="1" applyBorder="1"/>
    <xf numFmtId="0" fontId="10" fillId="0" borderId="24" xfId="1" applyFont="1" applyFill="1" applyBorder="1"/>
    <xf numFmtId="0" fontId="9" fillId="2" borderId="7" xfId="1" applyFont="1" applyFill="1" applyBorder="1"/>
    <xf numFmtId="0" fontId="10" fillId="13" borderId="68" xfId="1" applyFont="1" applyFill="1" applyBorder="1" applyAlignment="1">
      <alignment horizontal="center"/>
    </xf>
    <xf numFmtId="164" fontId="10" fillId="13" borderId="68" xfId="1" applyNumberFormat="1" applyFont="1" applyFill="1" applyBorder="1"/>
    <xf numFmtId="16" fontId="11" fillId="13" borderId="69" xfId="1" applyNumberFormat="1" applyFont="1" applyFill="1" applyBorder="1"/>
    <xf numFmtId="0" fontId="9" fillId="2" borderId="31" xfId="1" applyFont="1" applyFill="1" applyBorder="1"/>
    <xf numFmtId="0" fontId="10" fillId="13" borderId="30" xfId="1" applyFont="1" applyFill="1" applyBorder="1"/>
    <xf numFmtId="0" fontId="10" fillId="13" borderId="32" xfId="1" applyFont="1" applyFill="1" applyBorder="1"/>
    <xf numFmtId="0" fontId="10" fillId="13" borderId="33" xfId="1" applyFont="1" applyFill="1" applyBorder="1"/>
    <xf numFmtId="0" fontId="10" fillId="13" borderId="31" xfId="1" applyFont="1" applyFill="1" applyBorder="1"/>
    <xf numFmtId="0" fontId="10" fillId="0" borderId="33" xfId="1" applyFont="1" applyFill="1" applyBorder="1"/>
    <xf numFmtId="0" fontId="10" fillId="0" borderId="31" xfId="1" applyFont="1" applyFill="1" applyBorder="1"/>
    <xf numFmtId="0" fontId="10" fillId="0" borderId="30" xfId="1" applyFont="1" applyFill="1" applyBorder="1"/>
    <xf numFmtId="0" fontId="10" fillId="0" borderId="32" xfId="1" applyFont="1" applyFill="1" applyBorder="1"/>
    <xf numFmtId="0" fontId="1" fillId="2" borderId="0" xfId="1" applyFill="1"/>
    <xf numFmtId="0" fontId="4" fillId="0" borderId="0" xfId="1" applyFont="1"/>
    <xf numFmtId="0" fontId="2" fillId="0" borderId="0" xfId="1" applyFont="1" applyAlignment="1">
      <alignment horizontal="center"/>
    </xf>
    <xf numFmtId="0" fontId="0" fillId="0" borderId="6" xfId="1" applyFont="1" applyBorder="1"/>
    <xf numFmtId="0" fontId="11" fillId="13" borderId="62" xfId="1" applyFont="1" applyFill="1" applyBorder="1"/>
    <xf numFmtId="0" fontId="9" fillId="2" borderId="12" xfId="1" applyFont="1" applyFill="1" applyBorder="1"/>
    <xf numFmtId="16" fontId="11" fillId="13" borderId="66" xfId="1" applyNumberFormat="1" applyFont="1" applyFill="1" applyBorder="1"/>
    <xf numFmtId="0" fontId="9" fillId="2" borderId="23" xfId="1" applyFont="1" applyFill="1" applyBorder="1"/>
    <xf numFmtId="0" fontId="11" fillId="13" borderId="66" xfId="1" applyFont="1" applyFill="1" applyBorder="1"/>
    <xf numFmtId="0" fontId="11" fillId="13" borderId="68" xfId="1" applyFont="1" applyFill="1" applyBorder="1"/>
    <xf numFmtId="0" fontId="9" fillId="2" borderId="30" xfId="1" applyFont="1" applyFill="1" applyBorder="1"/>
    <xf numFmtId="0" fontId="9" fillId="2" borderId="32" xfId="1" applyFont="1" applyFill="1" applyBorder="1"/>
    <xf numFmtId="16" fontId="11" fillId="13" borderId="62" xfId="1" applyNumberFormat="1" applyFont="1" applyFill="1" applyBorder="1"/>
    <xf numFmtId="14" fontId="11" fillId="13" borderId="66" xfId="1" applyNumberFormat="1" applyFont="1" applyFill="1" applyBorder="1"/>
    <xf numFmtId="0" fontId="6" fillId="0" borderId="0" xfId="1" applyFont="1"/>
    <xf numFmtId="1" fontId="1" fillId="20" borderId="15" xfId="1" applyNumberFormat="1" applyFill="1" applyBorder="1"/>
    <xf numFmtId="1" fontId="1" fillId="20" borderId="14" xfId="1" applyNumberFormat="1" applyFill="1" applyBorder="1"/>
    <xf numFmtId="1" fontId="1" fillId="20" borderId="8" xfId="1" applyNumberFormat="1" applyFill="1" applyBorder="1"/>
    <xf numFmtId="1" fontId="1" fillId="20" borderId="24" xfId="1" applyNumberFormat="1" applyFill="1" applyBorder="1"/>
    <xf numFmtId="1" fontId="1" fillId="20" borderId="33" xfId="1" applyNumberFormat="1" applyFill="1" applyBorder="1"/>
    <xf numFmtId="1" fontId="1" fillId="20" borderId="32" xfId="1" applyNumberFormat="1" applyFill="1" applyBorder="1"/>
    <xf numFmtId="1" fontId="1" fillId="20" borderId="49" xfId="1" applyNumberFormat="1" applyFill="1" applyBorder="1"/>
    <xf numFmtId="1" fontId="1" fillId="20" borderId="46" xfId="1" applyNumberFormat="1" applyFill="1" applyBorder="1"/>
    <xf numFmtId="1" fontId="1" fillId="20" borderId="56" xfId="1" applyNumberFormat="1" applyFill="1" applyBorder="1"/>
    <xf numFmtId="1" fontId="1" fillId="20" borderId="53" xfId="1" applyNumberFormat="1" applyFill="1" applyBorder="1"/>
    <xf numFmtId="1" fontId="0" fillId="18" borderId="70" xfId="1" applyNumberFormat="1" applyFont="1" applyFill="1" applyBorder="1"/>
    <xf numFmtId="1" fontId="9" fillId="21" borderId="12" xfId="1" applyNumberFormat="1" applyFont="1" applyFill="1" applyBorder="1"/>
    <xf numFmtId="1" fontId="1" fillId="21" borderId="14" xfId="1" applyNumberFormat="1" applyFill="1" applyBorder="1"/>
    <xf numFmtId="1" fontId="9" fillId="21" borderId="23" xfId="1" applyNumberFormat="1" applyFont="1" applyFill="1" applyBorder="1"/>
    <xf numFmtId="1" fontId="1" fillId="21" borderId="24" xfId="1" applyNumberFormat="1" applyFill="1" applyBorder="1"/>
    <xf numFmtId="1" fontId="9" fillId="21" borderId="30" xfId="1" applyNumberFormat="1" applyFont="1" applyFill="1" applyBorder="1"/>
    <xf numFmtId="1" fontId="1" fillId="21" borderId="32" xfId="1" applyNumberFormat="1" applyFill="1" applyBorder="1"/>
    <xf numFmtId="1" fontId="1" fillId="21" borderId="44" xfId="1" applyNumberFormat="1" applyFill="1" applyBorder="1"/>
    <xf numFmtId="1" fontId="1" fillId="21" borderId="46" xfId="1" applyNumberFormat="1" applyFill="1" applyBorder="1"/>
    <xf numFmtId="1" fontId="1" fillId="21" borderId="51" xfId="1" applyNumberFormat="1" applyFill="1" applyBorder="1"/>
    <xf numFmtId="1" fontId="1" fillId="21" borderId="53" xfId="1" applyNumberFormat="1" applyFill="1" applyBorder="1"/>
    <xf numFmtId="1" fontId="1" fillId="20" borderId="12" xfId="1" applyNumberFormat="1" applyFill="1" applyBorder="1"/>
    <xf numFmtId="1" fontId="1" fillId="20" borderId="13" xfId="1" applyNumberFormat="1" applyFill="1" applyBorder="1"/>
    <xf numFmtId="1" fontId="1" fillId="20" borderId="23" xfId="1" applyNumberFormat="1" applyFill="1" applyBorder="1"/>
    <xf numFmtId="1" fontId="1" fillId="20" borderId="7" xfId="1" applyNumberFormat="1" applyFill="1" applyBorder="1"/>
    <xf numFmtId="1" fontId="1" fillId="20" borderId="30" xfId="1" applyNumberFormat="1" applyFill="1" applyBorder="1"/>
    <xf numFmtId="1" fontId="1" fillId="20" borderId="31" xfId="1" applyNumberFormat="1" applyFill="1" applyBorder="1"/>
    <xf numFmtId="1" fontId="9" fillId="20" borderId="44" xfId="1" applyNumberFormat="1" applyFont="1" applyFill="1" applyBorder="1"/>
    <xf numFmtId="1" fontId="9" fillId="20" borderId="45" xfId="1" applyNumberFormat="1" applyFont="1" applyFill="1" applyBorder="1"/>
    <xf numFmtId="1" fontId="1" fillId="20" borderId="51" xfId="1" applyNumberFormat="1" applyFill="1" applyBorder="1"/>
    <xf numFmtId="1" fontId="1" fillId="20" borderId="52" xfId="1" applyNumberFormat="1" applyFill="1" applyBorder="1"/>
    <xf numFmtId="0" fontId="1" fillId="0" borderId="0" xfId="1" applyFill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164" fontId="0" fillId="0" borderId="0" xfId="0" applyNumberForma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0" fillId="23" borderId="80" xfId="0" applyFill="1" applyBorder="1" applyAlignment="1">
      <alignment horizontal="center" textRotation="90"/>
    </xf>
    <xf numFmtId="0" fontId="4" fillId="24" borderId="79" xfId="0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1" fontId="0" fillId="25" borderId="81" xfId="0" applyNumberFormat="1" applyFill="1" applyBorder="1"/>
    <xf numFmtId="1" fontId="0" fillId="25" borderId="82" xfId="0" applyNumberFormat="1" applyFill="1" applyBorder="1"/>
    <xf numFmtId="1" fontId="0" fillId="26" borderId="81" xfId="0" applyNumberFormat="1" applyFill="1" applyBorder="1"/>
    <xf numFmtId="1" fontId="0" fillId="26" borderId="18" xfId="0" applyNumberFormat="1" applyFill="1" applyBorder="1"/>
    <xf numFmtId="1" fontId="0" fillId="25" borderId="17" xfId="0" applyNumberFormat="1" applyFill="1" applyBorder="1"/>
    <xf numFmtId="1" fontId="0" fillId="25" borderId="83" xfId="0" applyNumberFormat="1" applyFill="1" applyBorder="1"/>
    <xf numFmtId="1" fontId="6" fillId="0" borderId="17" xfId="0" applyNumberFormat="1" applyFont="1" applyFill="1" applyBorder="1"/>
    <xf numFmtId="1" fontId="6" fillId="0" borderId="84" xfId="0" applyNumberFormat="1" applyFont="1" applyFill="1" applyBorder="1"/>
    <xf numFmtId="1" fontId="6" fillId="0" borderId="18" xfId="0" applyNumberFormat="1" applyFont="1" applyFill="1" applyBorder="1"/>
    <xf numFmtId="1" fontId="0" fillId="22" borderId="81" xfId="0" applyNumberFormat="1" applyFill="1" applyBorder="1"/>
    <xf numFmtId="0" fontId="0" fillId="22" borderId="84" xfId="0" applyFill="1" applyBorder="1"/>
    <xf numFmtId="165" fontId="0" fillId="22" borderId="81" xfId="0" applyNumberFormat="1" applyFill="1" applyBorder="1"/>
    <xf numFmtId="0" fontId="2" fillId="24" borderId="85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1" fontId="0" fillId="25" borderId="86" xfId="0" applyNumberFormat="1" applyFill="1" applyBorder="1"/>
    <xf numFmtId="1" fontId="0" fillId="25" borderId="87" xfId="0" applyNumberFormat="1" applyFill="1" applyBorder="1"/>
    <xf numFmtId="1" fontId="0" fillId="26" borderId="86" xfId="0" applyNumberFormat="1" applyFill="1" applyBorder="1"/>
    <xf numFmtId="1" fontId="0" fillId="26" borderId="27" xfId="0" applyNumberFormat="1" applyFill="1" applyBorder="1"/>
    <xf numFmtId="1" fontId="0" fillId="25" borderId="26" xfId="0" applyNumberFormat="1" applyFill="1" applyBorder="1"/>
    <xf numFmtId="1" fontId="0" fillId="25" borderId="88" xfId="0" applyNumberFormat="1" applyFill="1" applyBorder="1"/>
    <xf numFmtId="1" fontId="6" fillId="0" borderId="26" xfId="0" applyNumberFormat="1" applyFont="1" applyFill="1" applyBorder="1"/>
    <xf numFmtId="1" fontId="6" fillId="0" borderId="89" xfId="0" applyNumberFormat="1" applyFont="1" applyFill="1" applyBorder="1"/>
    <xf numFmtId="1" fontId="6" fillId="0" borderId="27" xfId="0" applyNumberFormat="1" applyFont="1" applyFill="1" applyBorder="1"/>
    <xf numFmtId="0" fontId="0" fillId="22" borderId="86" xfId="0" applyFill="1" applyBorder="1"/>
    <xf numFmtId="0" fontId="0" fillId="22" borderId="89" xfId="0" applyFill="1" applyBorder="1"/>
    <xf numFmtId="0" fontId="2" fillId="24" borderId="90" xfId="0" applyFont="1" applyFill="1" applyBorder="1" applyAlignment="1">
      <alignment horizontal="center" vertical="center"/>
    </xf>
    <xf numFmtId="1" fontId="0" fillId="25" borderId="91" xfId="0" applyNumberFormat="1" applyFill="1" applyBorder="1"/>
    <xf numFmtId="1" fontId="0" fillId="25" borderId="92" xfId="0" applyNumberFormat="1" applyFill="1" applyBorder="1"/>
    <xf numFmtId="1" fontId="0" fillId="26" borderId="91" xfId="0" applyNumberFormat="1" applyFill="1" applyBorder="1"/>
    <xf numFmtId="1" fontId="0" fillId="26" borderId="36" xfId="0" applyNumberFormat="1" applyFill="1" applyBorder="1"/>
    <xf numFmtId="1" fontId="0" fillId="25" borderId="35" xfId="0" applyNumberFormat="1" applyFill="1" applyBorder="1"/>
    <xf numFmtId="1" fontId="0" fillId="25" borderId="93" xfId="0" applyNumberFormat="1" applyFill="1" applyBorder="1"/>
    <xf numFmtId="1" fontId="6" fillId="0" borderId="35" xfId="0" applyNumberFormat="1" applyFont="1" applyFill="1" applyBorder="1"/>
    <xf numFmtId="1" fontId="6" fillId="0" borderId="94" xfId="0" applyNumberFormat="1" applyFont="1" applyFill="1" applyBorder="1"/>
    <xf numFmtId="1" fontId="6" fillId="0" borderId="36" xfId="0" applyNumberFormat="1" applyFont="1" applyFill="1" applyBorder="1"/>
    <xf numFmtId="0" fontId="0" fillId="22" borderId="91" xfId="0" applyFill="1" applyBorder="1"/>
    <xf numFmtId="0" fontId="0" fillId="22" borderId="94" xfId="0" applyFill="1" applyBorder="1"/>
    <xf numFmtId="0" fontId="2" fillId="24" borderId="95" xfId="0" applyFont="1" applyFill="1" applyBorder="1" applyAlignment="1">
      <alignment horizontal="center" vertical="center"/>
    </xf>
    <xf numFmtId="1" fontId="0" fillId="27" borderId="81" xfId="0" applyNumberFormat="1" applyFill="1" applyBorder="1"/>
    <xf numFmtId="1" fontId="0" fillId="27" borderId="82" xfId="0" applyNumberFormat="1" applyFill="1" applyBorder="1"/>
    <xf numFmtId="1" fontId="0" fillId="25" borderId="96" xfId="0" applyNumberFormat="1" applyFill="1" applyBorder="1"/>
    <xf numFmtId="1" fontId="0" fillId="25" borderId="97" xfId="0" applyNumberFormat="1" applyFill="1" applyBorder="1"/>
    <xf numFmtId="1" fontId="0" fillId="26" borderId="82" xfId="0" applyNumberFormat="1" applyFill="1" applyBorder="1"/>
    <xf numFmtId="1" fontId="6" fillId="0" borderId="47" xfId="0" applyNumberFormat="1" applyFont="1" applyFill="1" applyBorder="1"/>
    <xf numFmtId="1" fontId="6" fillId="0" borderId="98" xfId="0" applyNumberFormat="1" applyFont="1" applyFill="1" applyBorder="1"/>
    <xf numFmtId="1" fontId="6" fillId="0" borderId="48" xfId="0" applyNumberFormat="1" applyFont="1" applyFill="1" applyBorder="1"/>
    <xf numFmtId="0" fontId="0" fillId="22" borderId="81" xfId="0" applyFill="1" applyBorder="1"/>
    <xf numFmtId="1" fontId="0" fillId="27" borderId="86" xfId="0" applyNumberFormat="1" applyFill="1" applyBorder="1"/>
    <xf numFmtId="1" fontId="0" fillId="27" borderId="87" xfId="0" applyNumberFormat="1" applyFill="1" applyBorder="1"/>
    <xf numFmtId="1" fontId="0" fillId="26" borderId="87" xfId="0" applyNumberFormat="1" applyFill="1" applyBorder="1"/>
    <xf numFmtId="1" fontId="0" fillId="25" borderId="27" xfId="0" applyNumberFormat="1" applyFill="1" applyBorder="1"/>
    <xf numFmtId="1" fontId="0" fillId="27" borderId="91" xfId="0" applyNumberFormat="1" applyFill="1" applyBorder="1"/>
    <xf numFmtId="1" fontId="0" fillId="27" borderId="92" xfId="0" applyNumberFormat="1" applyFill="1" applyBorder="1"/>
    <xf numFmtId="1" fontId="0" fillId="26" borderId="92" xfId="0" applyNumberFormat="1" applyFill="1" applyBorder="1"/>
    <xf numFmtId="1" fontId="0" fillId="25" borderId="36" xfId="0" applyNumberFormat="1" applyFill="1" applyBorder="1"/>
    <xf numFmtId="1" fontId="0" fillId="25" borderId="99" xfId="0" applyNumberFormat="1" applyFill="1" applyBorder="1"/>
    <xf numFmtId="1" fontId="0" fillId="25" borderId="100" xfId="0" applyNumberFormat="1" applyFill="1" applyBorder="1"/>
    <xf numFmtId="1" fontId="6" fillId="0" borderId="54" xfId="0" applyNumberFormat="1" applyFont="1" applyFill="1" applyBorder="1"/>
    <xf numFmtId="1" fontId="6" fillId="0" borderId="101" xfId="0" applyNumberFormat="1" applyFont="1" applyFill="1" applyBorder="1"/>
    <xf numFmtId="1" fontId="6" fillId="0" borderId="55" xfId="0" applyNumberFormat="1" applyFont="1" applyFill="1" applyBorder="1"/>
    <xf numFmtId="0" fontId="0" fillId="22" borderId="99" xfId="0" applyFill="1" applyBorder="1"/>
    <xf numFmtId="0" fontId="0" fillId="22" borderId="101" xfId="0" applyFill="1" applyBorder="1"/>
    <xf numFmtId="1" fontId="0" fillId="25" borderId="18" xfId="0" applyNumberFormat="1" applyFill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7" borderId="102" xfId="0" applyFont="1" applyFill="1" applyBorder="1" applyAlignment="1">
      <alignment horizontal="center"/>
    </xf>
    <xf numFmtId="164" fontId="10" fillId="7" borderId="102" xfId="0" applyNumberFormat="1" applyFont="1" applyFill="1" applyBorder="1"/>
    <xf numFmtId="0" fontId="11" fillId="7" borderId="102" xfId="0" applyFont="1" applyFill="1" applyBorder="1"/>
    <xf numFmtId="0" fontId="1" fillId="2" borderId="81" xfId="0" applyFont="1" applyFill="1" applyBorder="1"/>
    <xf numFmtId="0" fontId="1" fillId="2" borderId="18" xfId="0" applyFont="1" applyFill="1" applyBorder="1"/>
    <xf numFmtId="0" fontId="10" fillId="7" borderId="17" xfId="0" applyFont="1" applyFill="1" applyBorder="1"/>
    <xf numFmtId="0" fontId="10" fillId="7" borderId="82" xfId="0" applyFont="1" applyFill="1" applyBorder="1"/>
    <xf numFmtId="0" fontId="10" fillId="7" borderId="81" xfId="0" applyFont="1" applyFill="1" applyBorder="1"/>
    <xf numFmtId="0" fontId="10" fillId="7" borderId="18" xfId="0" applyFont="1" applyFill="1" applyBorder="1"/>
    <xf numFmtId="0" fontId="10" fillId="0" borderId="81" xfId="0" applyFont="1" applyFill="1" applyBorder="1"/>
    <xf numFmtId="0" fontId="10" fillId="0" borderId="82" xfId="0" applyFont="1" applyFill="1" applyBorder="1"/>
    <xf numFmtId="0" fontId="10" fillId="0" borderId="17" xfId="0" applyFont="1" applyFill="1" applyBorder="1"/>
    <xf numFmtId="0" fontId="10" fillId="7" borderId="103" xfId="0" applyFont="1" applyFill="1" applyBorder="1" applyAlignment="1">
      <alignment horizontal="center"/>
    </xf>
    <xf numFmtId="164" fontId="10" fillId="7" borderId="103" xfId="0" applyNumberFormat="1" applyFont="1" applyFill="1" applyBorder="1"/>
    <xf numFmtId="14" fontId="11" fillId="7" borderId="104" xfId="0" applyNumberFormat="1" applyFont="1" applyFill="1" applyBorder="1"/>
    <xf numFmtId="0" fontId="1" fillId="2" borderId="86" xfId="0" applyFont="1" applyFill="1" applyBorder="1"/>
    <xf numFmtId="0" fontId="1" fillId="2" borderId="27" xfId="0" applyFont="1" applyFill="1" applyBorder="1"/>
    <xf numFmtId="0" fontId="10" fillId="7" borderId="26" xfId="0" applyFont="1" applyFill="1" applyBorder="1"/>
    <xf numFmtId="0" fontId="10" fillId="7" borderId="87" xfId="0" applyFont="1" applyFill="1" applyBorder="1"/>
    <xf numFmtId="0" fontId="10" fillId="7" borderId="86" xfId="0" applyFont="1" applyFill="1" applyBorder="1"/>
    <xf numFmtId="0" fontId="10" fillId="7" borderId="27" xfId="0" applyFont="1" applyFill="1" applyBorder="1"/>
    <xf numFmtId="0" fontId="10" fillId="0" borderId="86" xfId="0" applyFont="1" applyFill="1" applyBorder="1"/>
    <xf numFmtId="0" fontId="10" fillId="0" borderId="87" xfId="0" applyFont="1" applyFill="1" applyBorder="1"/>
    <xf numFmtId="0" fontId="11" fillId="7" borderId="103" xfId="0" applyFont="1" applyFill="1" applyBorder="1"/>
    <xf numFmtId="0" fontId="1" fillId="2" borderId="91" xfId="0" applyFont="1" applyFill="1" applyBorder="1"/>
    <xf numFmtId="0" fontId="1" fillId="2" borderId="36" xfId="0" applyFont="1" applyFill="1" applyBorder="1"/>
    <xf numFmtId="0" fontId="10" fillId="7" borderId="35" xfId="0" applyFont="1" applyFill="1" applyBorder="1"/>
    <xf numFmtId="0" fontId="10" fillId="7" borderId="92" xfId="0" applyFont="1" applyFill="1" applyBorder="1"/>
    <xf numFmtId="0" fontId="10" fillId="7" borderId="91" xfId="0" applyFont="1" applyFill="1" applyBorder="1"/>
    <xf numFmtId="0" fontId="10" fillId="7" borderId="36" xfId="0" applyFont="1" applyFill="1" applyBorder="1"/>
    <xf numFmtId="0" fontId="10" fillId="0" borderId="91" xfId="0" applyFont="1" applyFill="1" applyBorder="1"/>
    <xf numFmtId="0" fontId="10" fillId="0" borderId="92" xfId="0" applyFont="1" applyFill="1" applyBorder="1"/>
    <xf numFmtId="0" fontId="0" fillId="2" borderId="0" xfId="0" applyFill="1"/>
    <xf numFmtId="0" fontId="15" fillId="2" borderId="18" xfId="0" applyFont="1" applyFill="1" applyBorder="1"/>
    <xf numFmtId="0" fontId="10" fillId="0" borderId="18" xfId="0" applyFont="1" applyFill="1" applyBorder="1"/>
    <xf numFmtId="0" fontId="11" fillId="7" borderId="104" xfId="0" applyFont="1" applyFill="1" applyBorder="1"/>
    <xf numFmtId="0" fontId="10" fillId="0" borderId="27" xfId="0" applyFont="1" applyFill="1" applyBorder="1"/>
    <xf numFmtId="0" fontId="10" fillId="0" borderId="36" xfId="0" applyFont="1" applyFill="1" applyBorder="1"/>
    <xf numFmtId="16" fontId="11" fillId="7" borderId="102" xfId="0" applyNumberFormat="1" applyFont="1" applyFill="1" applyBorder="1"/>
    <xf numFmtId="0" fontId="10" fillId="7" borderId="104" xfId="0" applyFont="1" applyFill="1" applyBorder="1" applyAlignment="1">
      <alignment horizontal="center"/>
    </xf>
    <xf numFmtId="164" fontId="10" fillId="7" borderId="104" xfId="0" applyNumberFormat="1" applyFont="1" applyFill="1" applyBorder="1"/>
    <xf numFmtId="0" fontId="6" fillId="0" borderId="0" xfId="0" applyFont="1" applyBorder="1"/>
    <xf numFmtId="1" fontId="0" fillId="28" borderId="81" xfId="0" applyNumberFormat="1" applyFill="1" applyBorder="1"/>
    <xf numFmtId="1" fontId="0" fillId="28" borderId="82" xfId="0" applyNumberFormat="1" applyFill="1" applyBorder="1"/>
    <xf numFmtId="1" fontId="0" fillId="28" borderId="86" xfId="0" applyNumberFormat="1" applyFill="1" applyBorder="1"/>
    <xf numFmtId="1" fontId="0" fillId="28" borderId="87" xfId="0" applyNumberFormat="1" applyFill="1" applyBorder="1"/>
    <xf numFmtId="1" fontId="0" fillId="28" borderId="99" xfId="0" applyNumberFormat="1" applyFill="1" applyBorder="1"/>
    <xf numFmtId="1" fontId="0" fillId="28" borderId="100" xfId="0" applyNumberFormat="1" applyFill="1" applyBorder="1"/>
    <xf numFmtId="0" fontId="1" fillId="27" borderId="18" xfId="0" applyFont="1" applyFill="1" applyBorder="1"/>
    <xf numFmtId="16" fontId="11" fillId="7" borderId="104" xfId="0" applyNumberFormat="1" applyFont="1" applyFill="1" applyBorder="1"/>
    <xf numFmtId="0" fontId="1" fillId="27" borderId="86" xfId="0" applyFont="1" applyFill="1" applyBorder="1"/>
    <xf numFmtId="1" fontId="0" fillId="20" borderId="81" xfId="0" applyNumberFormat="1" applyFont="1" applyFill="1" applyBorder="1"/>
    <xf numFmtId="1" fontId="0" fillId="20" borderId="18" xfId="0" applyNumberFormat="1" applyFont="1" applyFill="1" applyBorder="1"/>
    <xf numFmtId="1" fontId="0" fillId="20" borderId="86" xfId="0" applyNumberFormat="1" applyFont="1" applyFill="1" applyBorder="1"/>
    <xf numFmtId="1" fontId="0" fillId="20" borderId="27" xfId="0" applyNumberFormat="1" applyFont="1" applyFill="1" applyBorder="1"/>
    <xf numFmtId="1" fontId="0" fillId="20" borderId="91" xfId="0" applyNumberFormat="1" applyFont="1" applyFill="1" applyBorder="1"/>
    <xf numFmtId="1" fontId="0" fillId="20" borderId="36" xfId="0" applyNumberFormat="1" applyFont="1" applyFill="1" applyBorder="1"/>
    <xf numFmtId="1" fontId="0" fillId="20" borderId="96" xfId="0" applyNumberFormat="1" applyFont="1" applyFill="1" applyBorder="1"/>
    <xf numFmtId="1" fontId="0" fillId="20" borderId="48" xfId="0" applyNumberFormat="1" applyFont="1" applyFill="1" applyBorder="1"/>
    <xf numFmtId="1" fontId="0" fillId="20" borderId="99" xfId="0" applyNumberFormat="1" applyFont="1" applyFill="1" applyBorder="1"/>
    <xf numFmtId="1" fontId="0" fillId="20" borderId="55" xfId="0" applyNumberFormat="1" applyFont="1" applyFill="1" applyBorder="1"/>
    <xf numFmtId="1" fontId="0" fillId="2" borderId="81" xfId="0" applyNumberFormat="1" applyFill="1" applyBorder="1"/>
    <xf numFmtId="1" fontId="0" fillId="2" borderId="82" xfId="0" applyNumberFormat="1" applyFill="1" applyBorder="1"/>
    <xf numFmtId="1" fontId="0" fillId="2" borderId="18" xfId="0" applyNumberFormat="1" applyFill="1" applyBorder="1"/>
    <xf numFmtId="1" fontId="0" fillId="2" borderId="17" xfId="0" applyNumberFormat="1" applyFill="1" applyBorder="1"/>
    <xf numFmtId="1" fontId="0" fillId="2" borderId="83" xfId="0" applyNumberFormat="1" applyFill="1" applyBorder="1"/>
    <xf numFmtId="1" fontId="0" fillId="2" borderId="86" xfId="0" applyNumberFormat="1" applyFill="1" applyBorder="1"/>
    <xf numFmtId="1" fontId="0" fillId="2" borderId="87" xfId="0" applyNumberFormat="1" applyFill="1" applyBorder="1"/>
    <xf numFmtId="1" fontId="0" fillId="2" borderId="27" xfId="0" applyNumberFormat="1" applyFill="1" applyBorder="1"/>
    <xf numFmtId="1" fontId="0" fillId="2" borderId="26" xfId="0" applyNumberFormat="1" applyFill="1" applyBorder="1"/>
    <xf numFmtId="1" fontId="0" fillId="2" borderId="88" xfId="0" applyNumberFormat="1" applyFill="1" applyBorder="1"/>
    <xf numFmtId="1" fontId="0" fillId="2" borderId="91" xfId="0" applyNumberFormat="1" applyFill="1" applyBorder="1"/>
    <xf numFmtId="1" fontId="0" fillId="2" borderId="92" xfId="0" applyNumberFormat="1" applyFill="1" applyBorder="1"/>
    <xf numFmtId="1" fontId="0" fillId="2" borderId="36" xfId="0" applyNumberFormat="1" applyFill="1" applyBorder="1"/>
    <xf numFmtId="1" fontId="0" fillId="2" borderId="35" xfId="0" applyNumberFormat="1" applyFill="1" applyBorder="1"/>
    <xf numFmtId="1" fontId="0" fillId="2" borderId="93" xfId="0" applyNumberFormat="1" applyFill="1" applyBorder="1"/>
    <xf numFmtId="1" fontId="0" fillId="2" borderId="96" xfId="0" applyNumberFormat="1" applyFill="1" applyBorder="1"/>
    <xf numFmtId="1" fontId="0" fillId="2" borderId="97" xfId="0" applyNumberFormat="1" applyFill="1" applyBorder="1"/>
    <xf numFmtId="1" fontId="0" fillId="2" borderId="99" xfId="0" applyNumberFormat="1" applyFill="1" applyBorder="1"/>
    <xf numFmtId="1" fontId="0" fillId="2" borderId="100" xfId="0" applyNumberFormat="1" applyFill="1" applyBorder="1"/>
    <xf numFmtId="0" fontId="0" fillId="2" borderId="0" xfId="0" applyFont="1" applyFill="1"/>
    <xf numFmtId="1" fontId="0" fillId="20" borderId="81" xfId="0" applyNumberFormat="1" applyFill="1" applyBorder="1"/>
    <xf numFmtId="1" fontId="0" fillId="20" borderId="18" xfId="0" applyNumberFormat="1" applyFill="1" applyBorder="1"/>
    <xf numFmtId="1" fontId="0" fillId="20" borderId="86" xfId="0" applyNumberFormat="1" applyFill="1" applyBorder="1"/>
    <xf numFmtId="1" fontId="0" fillId="20" borderId="27" xfId="0" applyNumberFormat="1" applyFill="1" applyBorder="1"/>
    <xf numFmtId="1" fontId="0" fillId="20" borderId="91" xfId="0" applyNumberFormat="1" applyFill="1" applyBorder="1"/>
    <xf numFmtId="1" fontId="0" fillId="20" borderId="36" xfId="0" applyNumberFormat="1" applyFill="1" applyBorder="1"/>
    <xf numFmtId="1" fontId="0" fillId="20" borderId="96" xfId="0" applyNumberFormat="1" applyFill="1" applyBorder="1"/>
    <xf numFmtId="1" fontId="0" fillId="20" borderId="48" xfId="0" applyNumberFormat="1" applyFill="1" applyBorder="1"/>
    <xf numFmtId="1" fontId="0" fillId="20" borderId="99" xfId="0" applyNumberFormat="1" applyFill="1" applyBorder="1"/>
    <xf numFmtId="1" fontId="0" fillId="20" borderId="55" xfId="0" applyNumberFormat="1" applyFill="1" applyBorder="1"/>
    <xf numFmtId="0" fontId="1" fillId="0" borderId="0" xfId="1" applyFill="1" applyBorder="1" applyAlignment="1">
      <alignment horizontal="center" textRotation="90"/>
    </xf>
    <xf numFmtId="0" fontId="1" fillId="0" borderId="2" xfId="1" applyBorder="1" applyAlignment="1">
      <alignment horizontal="center" textRotation="90"/>
    </xf>
    <xf numFmtId="0" fontId="1" fillId="0" borderId="3" xfId="1" applyBorder="1" applyAlignment="1">
      <alignment horizontal="center" textRotation="90"/>
    </xf>
    <xf numFmtId="0" fontId="1" fillId="0" borderId="4" xfId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7" fillId="2" borderId="1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" fillId="13" borderId="3" xfId="1" applyFill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0" fillId="7" borderId="1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1" fillId="0" borderId="5" xfId="1" applyBorder="1" applyAlignment="1">
      <alignment horizontal="center" textRotation="90"/>
    </xf>
    <xf numFmtId="0" fontId="0" fillId="0" borderId="7" xfId="1" applyFont="1" applyBorder="1" applyAlignment="1">
      <alignment horizontal="center" readingOrder="1"/>
    </xf>
    <xf numFmtId="0" fontId="1" fillId="0" borderId="8" xfId="1" applyBorder="1" applyAlignment="1">
      <alignment horizontal="center" readingOrder="1"/>
    </xf>
    <xf numFmtId="0" fontId="0" fillId="0" borderId="0" xfId="1" applyFont="1" applyBorder="1" applyAlignment="1">
      <alignment horizontal="center" vertical="center" readingOrder="1"/>
    </xf>
    <xf numFmtId="0" fontId="13" fillId="13" borderId="63" xfId="1" applyFont="1" applyFill="1" applyBorder="1"/>
    <xf numFmtId="0" fontId="11" fillId="0" borderId="12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3" fillId="13" borderId="67" xfId="1" applyFont="1" applyFill="1" applyBorder="1"/>
    <xf numFmtId="0" fontId="11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1" fillId="0" borderId="44" xfId="1" applyFont="1" applyFill="1" applyBorder="1" applyAlignment="1">
      <alignment horizontal="center"/>
    </xf>
    <xf numFmtId="0" fontId="13" fillId="13" borderId="69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1" fontId="1" fillId="0" borderId="51" xfId="1" applyNumberFormat="1" applyFill="1" applyBorder="1"/>
    <xf numFmtId="1" fontId="1" fillId="0" borderId="52" xfId="1" applyNumberFormat="1" applyFill="1" applyBorder="1"/>
    <xf numFmtId="1" fontId="9" fillId="21" borderId="13" xfId="1" applyNumberFormat="1" applyFont="1" applyFill="1" applyBorder="1"/>
    <xf numFmtId="1" fontId="9" fillId="21" borderId="7" xfId="1" applyNumberFormat="1" applyFont="1" applyFill="1" applyBorder="1"/>
    <xf numFmtId="1" fontId="1" fillId="21" borderId="52" xfId="1" applyNumberFormat="1" applyFill="1" applyBorder="1"/>
    <xf numFmtId="1" fontId="9" fillId="29" borderId="12" xfId="1" applyNumberFormat="1" applyFont="1" applyFill="1" applyBorder="1"/>
    <xf numFmtId="1" fontId="9" fillId="29" borderId="13" xfId="1" applyNumberFormat="1" applyFont="1" applyFill="1" applyBorder="1"/>
    <xf numFmtId="1" fontId="1" fillId="0" borderId="12" xfId="1" applyNumberFormat="1" applyFill="1" applyBorder="1"/>
    <xf numFmtId="1" fontId="1" fillId="0" borderId="13" xfId="1" applyNumberFormat="1" applyFill="1" applyBorder="1"/>
    <xf numFmtId="1" fontId="0" fillId="9" borderId="12" xfId="1" applyNumberFormat="1" applyFont="1" applyFill="1" applyBorder="1"/>
    <xf numFmtId="1" fontId="0" fillId="9" borderId="13" xfId="1" applyNumberFormat="1" applyFont="1" applyFill="1" applyBorder="1"/>
    <xf numFmtId="1" fontId="1" fillId="30" borderId="15" xfId="1" applyNumberFormat="1" applyFill="1" applyBorder="1"/>
    <xf numFmtId="1" fontId="1" fillId="30" borderId="14" xfId="1" applyNumberFormat="1" applyFill="1" applyBorder="1"/>
    <xf numFmtId="1" fontId="9" fillId="29" borderId="23" xfId="1" applyNumberFormat="1" applyFont="1" applyFill="1" applyBorder="1"/>
    <xf numFmtId="1" fontId="9" fillId="29" borderId="7" xfId="1" applyNumberFormat="1" applyFont="1" applyFill="1" applyBorder="1"/>
    <xf numFmtId="1" fontId="1" fillId="30" borderId="8" xfId="1" applyNumberFormat="1" applyFill="1" applyBorder="1"/>
    <xf numFmtId="1" fontId="1" fillId="30" borderId="24" xfId="1" applyNumberFormat="1" applyFill="1" applyBorder="1"/>
    <xf numFmtId="1" fontId="9" fillId="29" borderId="30" xfId="1" applyNumberFormat="1" applyFont="1" applyFill="1" applyBorder="1"/>
    <xf numFmtId="1" fontId="9" fillId="29" borderId="31" xfId="1" applyNumberFormat="1" applyFont="1" applyFill="1" applyBorder="1"/>
    <xf numFmtId="1" fontId="1" fillId="30" borderId="33" xfId="1" applyNumberFormat="1" applyFill="1" applyBorder="1"/>
    <xf numFmtId="1" fontId="1" fillId="30" borderId="32" xfId="1" applyNumberFormat="1" applyFill="1" applyBorder="1"/>
    <xf numFmtId="0" fontId="9" fillId="27" borderId="23" xfId="1" applyFont="1" applyFill="1" applyBorder="1"/>
    <xf numFmtId="1" fontId="1" fillId="21" borderId="15" xfId="1" applyNumberFormat="1" applyFill="1" applyBorder="1"/>
    <xf numFmtId="1" fontId="1" fillId="20" borderId="6" xfId="1" applyNumberFormat="1" applyFill="1" applyBorder="1"/>
    <xf numFmtId="1" fontId="1" fillId="21" borderId="6" xfId="1" applyNumberFormat="1" applyFill="1" applyBorder="1"/>
    <xf numFmtId="1" fontId="1" fillId="21" borderId="8" xfId="1" applyNumberFormat="1" applyFill="1" applyBorder="1"/>
    <xf numFmtId="1" fontId="1" fillId="21" borderId="33" xfId="1" applyNumberFormat="1" applyFill="1" applyBorder="1"/>
    <xf numFmtId="1" fontId="1" fillId="20" borderId="37" xfId="1" applyNumberFormat="1" applyFill="1" applyBorder="1"/>
    <xf numFmtId="1" fontId="1" fillId="20" borderId="38" xfId="1" applyNumberFormat="1" applyFill="1" applyBorder="1"/>
    <xf numFmtId="1" fontId="1" fillId="21" borderId="38" xfId="1" applyNumberFormat="1" applyFill="1" applyBorder="1"/>
    <xf numFmtId="1" fontId="1" fillId="21" borderId="49" xfId="1" applyNumberFormat="1" applyFill="1" applyBorder="1"/>
    <xf numFmtId="1" fontId="1" fillId="20" borderId="50" xfId="1" applyNumberFormat="1" applyFill="1" applyBorder="1"/>
    <xf numFmtId="1" fontId="1" fillId="21" borderId="50" xfId="1" applyNumberFormat="1" applyFill="1" applyBorder="1"/>
    <xf numFmtId="1" fontId="1" fillId="21" borderId="56" xfId="1" applyNumberFormat="1" applyFill="1" applyBorder="1"/>
    <xf numFmtId="1" fontId="0" fillId="28" borderId="91" xfId="0" applyNumberFormat="1" applyFill="1" applyBorder="1"/>
    <xf numFmtId="1" fontId="0" fillId="28" borderId="92" xfId="0" applyNumberFormat="1" applyFill="1" applyBorder="1"/>
    <xf numFmtId="0" fontId="0" fillId="0" borderId="89" xfId="0" applyBorder="1"/>
    <xf numFmtId="0" fontId="0" fillId="2" borderId="89" xfId="0" applyFill="1" applyBorder="1"/>
    <xf numFmtId="0" fontId="0" fillId="28" borderId="89" xfId="0" applyFill="1" applyBorder="1"/>
    <xf numFmtId="0" fontId="0" fillId="28" borderId="0" xfId="0" applyFill="1"/>
    <xf numFmtId="0" fontId="0" fillId="7" borderId="11" xfId="0" applyFill="1" applyBorder="1" applyAlignment="1">
      <alignment vertical="center"/>
    </xf>
    <xf numFmtId="0" fontId="1" fillId="0" borderId="0" xfId="1" applyFill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1" fillId="0" borderId="0" xfId="1" applyFont="1" applyAlignment="1">
      <alignment horizontal="center" textRotation="90"/>
    </xf>
    <xf numFmtId="0" fontId="8" fillId="4" borderId="10" xfId="1" applyFont="1" applyFill="1" applyBorder="1" applyAlignment="1">
      <alignment horizontal="center" textRotation="90" wrapText="1"/>
    </xf>
    <xf numFmtId="0" fontId="1" fillId="5" borderId="4" xfId="1" applyFont="1" applyFill="1" applyBorder="1" applyAlignment="1">
      <alignment horizontal="center" textRotation="90"/>
    </xf>
    <xf numFmtId="1" fontId="1" fillId="29" borderId="15" xfId="1" applyNumberFormat="1" applyFill="1" applyBorder="1"/>
    <xf numFmtId="1" fontId="1" fillId="29" borderId="16" xfId="1" applyNumberFormat="1" applyFill="1" applyBorder="1"/>
    <xf numFmtId="1" fontId="1" fillId="0" borderId="14" xfId="1" applyNumberFormat="1" applyFill="1" applyBorder="1"/>
    <xf numFmtId="1" fontId="1" fillId="0" borderId="6" xfId="1" applyNumberFormat="1" applyFont="1" applyFill="1" applyBorder="1"/>
    <xf numFmtId="166" fontId="8" fillId="4" borderId="20" xfId="1" applyNumberFormat="1" applyFont="1" applyFill="1" applyBorder="1"/>
    <xf numFmtId="167" fontId="1" fillId="10" borderId="0" xfId="1" applyNumberFormat="1" applyFont="1" applyFill="1"/>
    <xf numFmtId="1" fontId="1" fillId="29" borderId="8" xfId="1" applyNumberFormat="1" applyFill="1" applyBorder="1"/>
    <xf numFmtId="1" fontId="1" fillId="29" borderId="25" xfId="1" applyNumberFormat="1" applyFill="1" applyBorder="1"/>
    <xf numFmtId="2" fontId="8" fillId="4" borderId="20" xfId="1" applyNumberFormat="1" applyFont="1" applyFill="1" applyBorder="1"/>
    <xf numFmtId="167" fontId="1" fillId="10" borderId="0" xfId="1" applyNumberFormat="1" applyFont="1" applyFill="1" applyBorder="1"/>
    <xf numFmtId="1" fontId="1" fillId="29" borderId="33" xfId="1" applyNumberFormat="1" applyFill="1" applyBorder="1"/>
    <xf numFmtId="1" fontId="1" fillId="29" borderId="34" xfId="1" applyNumberFormat="1" applyFill="1" applyBorder="1"/>
    <xf numFmtId="2" fontId="8" fillId="4" borderId="40" xfId="1" applyNumberFormat="1" applyFont="1" applyFill="1" applyBorder="1"/>
    <xf numFmtId="0" fontId="1" fillId="2" borderId="42" xfId="1" applyFont="1" applyFill="1" applyBorder="1"/>
    <xf numFmtId="167" fontId="1" fillId="10" borderId="43" xfId="1" applyNumberFormat="1" applyFont="1" applyFill="1" applyBorder="1"/>
    <xf numFmtId="1" fontId="1" fillId="9" borderId="51" xfId="1" applyNumberFormat="1" applyFill="1" applyBorder="1"/>
    <xf numFmtId="1" fontId="1" fillId="9" borderId="52" xfId="1" applyNumberFormat="1" applyFill="1" applyBorder="1"/>
    <xf numFmtId="1" fontId="1" fillId="0" borderId="53" xfId="1" applyNumberFormat="1" applyFill="1" applyBorder="1"/>
    <xf numFmtId="0" fontId="1" fillId="3" borderId="44" xfId="1" applyFont="1" applyFill="1" applyBorder="1"/>
    <xf numFmtId="0" fontId="1" fillId="3" borderId="50" xfId="1" applyFont="1" applyFill="1" applyBorder="1"/>
    <xf numFmtId="0" fontId="1" fillId="3" borderId="31" xfId="1" applyFont="1" applyFill="1" applyBorder="1"/>
    <xf numFmtId="2" fontId="8" fillId="4" borderId="89" xfId="1" applyNumberFormat="1" applyFont="1" applyFill="1" applyBorder="1"/>
    <xf numFmtId="1" fontId="1" fillId="0" borderId="50" xfId="1" applyNumberFormat="1" applyFont="1" applyFill="1" applyBorder="1"/>
    <xf numFmtId="0" fontId="1" fillId="0" borderId="50" xfId="1" applyFont="1" applyFill="1" applyBorder="1"/>
    <xf numFmtId="1" fontId="1" fillId="0" borderId="46" xfId="1" applyNumberFormat="1" applyFont="1" applyFill="1" applyBorder="1"/>
    <xf numFmtId="0" fontId="1" fillId="14" borderId="44" xfId="1" applyFont="1" applyFill="1" applyBorder="1"/>
    <xf numFmtId="0" fontId="1" fillId="14" borderId="50" xfId="1" applyFont="1" applyFill="1" applyBorder="1"/>
    <xf numFmtId="0" fontId="5" fillId="16" borderId="0" xfId="1" applyFont="1" applyFill="1"/>
    <xf numFmtId="0" fontId="1" fillId="0" borderId="6" xfId="1" applyFont="1" applyFill="1" applyBorder="1"/>
    <xf numFmtId="0" fontId="1" fillId="0" borderId="24" xfId="1" applyFont="1" applyFill="1" applyBorder="1"/>
    <xf numFmtId="0" fontId="1" fillId="14" borderId="23" xfId="1" applyFont="1" applyFill="1" applyBorder="1"/>
    <xf numFmtId="0" fontId="1" fillId="14" borderId="6" xfId="1" applyFont="1" applyFill="1" applyBorder="1"/>
    <xf numFmtId="0" fontId="5" fillId="16" borderId="0" xfId="1" applyFont="1" applyFill="1" applyBorder="1"/>
    <xf numFmtId="1" fontId="1" fillId="0" borderId="38" xfId="1" applyNumberFormat="1" applyFont="1" applyFill="1" applyBorder="1"/>
    <xf numFmtId="1" fontId="1" fillId="0" borderId="39" xfId="1" applyNumberFormat="1" applyFont="1" applyFill="1" applyBorder="1"/>
    <xf numFmtId="0" fontId="1" fillId="0" borderId="32" xfId="1" applyFont="1" applyFill="1" applyBorder="1"/>
    <xf numFmtId="0" fontId="1" fillId="14" borderId="30" xfId="1" applyFont="1" applyFill="1" applyBorder="1"/>
    <xf numFmtId="0" fontId="1" fillId="14" borderId="39" xfId="1" applyFont="1" applyFill="1" applyBorder="1"/>
    <xf numFmtId="0" fontId="5" fillId="0" borderId="0" xfId="1" applyFont="1" applyBorder="1"/>
    <xf numFmtId="0" fontId="1" fillId="0" borderId="38" xfId="1" applyFont="1" applyFill="1" applyBorder="1"/>
    <xf numFmtId="0" fontId="1" fillId="0" borderId="39" xfId="1" applyFont="1" applyFill="1" applyBorder="1"/>
    <xf numFmtId="0" fontId="5" fillId="19" borderId="0" xfId="1" applyFont="1" applyFill="1"/>
    <xf numFmtId="0" fontId="0" fillId="0" borderId="24" xfId="1" applyFont="1" applyBorder="1"/>
    <xf numFmtId="0" fontId="0" fillId="0" borderId="12" xfId="1" applyFont="1" applyBorder="1"/>
    <xf numFmtId="0" fontId="0" fillId="0" borderId="14" xfId="1" applyFont="1" applyBorder="1"/>
    <xf numFmtId="0" fontId="0" fillId="0" borderId="23" xfId="1" applyFont="1" applyBorder="1"/>
    <xf numFmtId="0" fontId="0" fillId="0" borderId="30" xfId="1" applyFont="1" applyBorder="1"/>
    <xf numFmtId="0" fontId="0" fillId="0" borderId="32" xfId="1" applyFont="1" applyBorder="1"/>
    <xf numFmtId="1" fontId="0" fillId="29" borderId="12" xfId="1" applyNumberFormat="1" applyFont="1" applyFill="1" applyBorder="1"/>
    <xf numFmtId="1" fontId="1" fillId="29" borderId="51" xfId="1" applyNumberFormat="1" applyFill="1" applyBorder="1"/>
    <xf numFmtId="1" fontId="1" fillId="29" borderId="52" xfId="1" applyNumberFormat="1" applyFill="1" applyBorder="1"/>
    <xf numFmtId="1" fontId="0" fillId="29" borderId="13" xfId="1" applyNumberFormat="1" applyFont="1" applyFill="1" applyBorder="1"/>
    <xf numFmtId="1" fontId="0" fillId="29" borderId="23" xfId="1" applyNumberFormat="1" applyFont="1" applyFill="1" applyBorder="1"/>
    <xf numFmtId="1" fontId="0" fillId="29" borderId="7" xfId="1" applyNumberFormat="1" applyFont="1" applyFill="1" applyBorder="1"/>
    <xf numFmtId="1" fontId="0" fillId="29" borderId="30" xfId="1" applyNumberFormat="1" applyFont="1" applyFill="1" applyBorder="1"/>
    <xf numFmtId="1" fontId="0" fillId="29" borderId="31" xfId="1" applyNumberFormat="1" applyFont="1" applyFill="1" applyBorder="1"/>
    <xf numFmtId="1" fontId="1" fillId="29" borderId="44" xfId="1" applyNumberFormat="1" applyFill="1" applyBorder="1"/>
    <xf numFmtId="1" fontId="1" fillId="29" borderId="45" xfId="1" applyNumberFormat="1" applyFill="1" applyBorder="1"/>
    <xf numFmtId="1" fontId="1" fillId="29" borderId="46" xfId="1" applyNumberFormat="1" applyFill="1" applyBorder="1"/>
    <xf numFmtId="1" fontId="1" fillId="29" borderId="24" xfId="1" applyNumberFormat="1" applyFill="1" applyBorder="1"/>
    <xf numFmtId="1" fontId="1" fillId="29" borderId="32" xfId="1" applyNumberFormat="1" applyFill="1" applyBorder="1"/>
    <xf numFmtId="1" fontId="1" fillId="29" borderId="14" xfId="1" applyNumberFormat="1" applyFill="1" applyBorder="1"/>
    <xf numFmtId="1" fontId="1" fillId="29" borderId="53" xfId="1" applyNumberFormat="1" applyFill="1" applyBorder="1"/>
    <xf numFmtId="1" fontId="0" fillId="2" borderId="44" xfId="1" applyNumberFormat="1" applyFont="1" applyFill="1" applyBorder="1"/>
    <xf numFmtId="1" fontId="0" fillId="2" borderId="45" xfId="1" applyNumberFormat="1" applyFont="1" applyFill="1" applyBorder="1"/>
    <xf numFmtId="1" fontId="1" fillId="2" borderId="49" xfId="1" applyNumberFormat="1" applyFill="1" applyBorder="1"/>
    <xf numFmtId="1" fontId="1" fillId="2" borderId="46" xfId="1" applyNumberFormat="1" applyFill="1" applyBorder="1"/>
    <xf numFmtId="1" fontId="1" fillId="2" borderId="8" xfId="1" applyNumberFormat="1" applyFill="1" applyBorder="1"/>
    <xf numFmtId="1" fontId="1" fillId="2" borderId="33" xfId="1" applyNumberFormat="1" applyFill="1" applyBorder="1"/>
    <xf numFmtId="0" fontId="0" fillId="2" borderId="15" xfId="1" applyFont="1" applyFill="1" applyBorder="1"/>
    <xf numFmtId="0" fontId="0" fillId="2" borderId="8" xfId="1" applyFont="1" applyFill="1" applyBorder="1"/>
    <xf numFmtId="0" fontId="0" fillId="2" borderId="24" xfId="1" applyFont="1" applyFill="1" applyBorder="1"/>
    <xf numFmtId="0" fontId="0" fillId="2" borderId="7" xfId="1" applyFont="1" applyFill="1" applyBorder="1"/>
    <xf numFmtId="0" fontId="0" fillId="2" borderId="31" xfId="1" applyFont="1" applyFill="1" applyBorder="1"/>
    <xf numFmtId="0" fontId="0" fillId="2" borderId="12" xfId="1" applyFont="1" applyFill="1" applyBorder="1"/>
    <xf numFmtId="0" fontId="0" fillId="2" borderId="14" xfId="1" applyFont="1" applyFill="1" applyBorder="1"/>
    <xf numFmtId="0" fontId="0" fillId="2" borderId="23" xfId="1" applyFont="1" applyFill="1" applyBorder="1"/>
    <xf numFmtId="0" fontId="0" fillId="2" borderId="30" xfId="1" applyFont="1" applyFill="1" applyBorder="1"/>
    <xf numFmtId="0" fontId="0" fillId="2" borderId="32" xfId="1" applyFont="1" applyFill="1" applyBorder="1"/>
    <xf numFmtId="0" fontId="8" fillId="2" borderId="12" xfId="1" applyFont="1" applyFill="1" applyBorder="1"/>
    <xf numFmtId="0" fontId="8" fillId="2" borderId="14" xfId="1" applyFont="1" applyFill="1" applyBorder="1"/>
    <xf numFmtId="0" fontId="8" fillId="2" borderId="23" xfId="1" applyFont="1" applyFill="1" applyBorder="1"/>
    <xf numFmtId="0" fontId="8" fillId="2" borderId="24" xfId="1" applyFont="1" applyFill="1" applyBorder="1"/>
    <xf numFmtId="0" fontId="8" fillId="2" borderId="30" xfId="1" applyFont="1" applyFill="1" applyBorder="1"/>
    <xf numFmtId="0" fontId="8" fillId="2" borderId="32" xfId="1" applyFont="1" applyFill="1" applyBorder="1"/>
    <xf numFmtId="0" fontId="0" fillId="7" borderId="11" xfId="0" applyFill="1" applyBorder="1" applyAlignment="1">
      <alignment vertical="center"/>
    </xf>
    <xf numFmtId="1" fontId="1" fillId="8" borderId="46" xfId="1" applyNumberFormat="1" applyFill="1" applyBorder="1"/>
    <xf numFmtId="1" fontId="1" fillId="8" borderId="53" xfId="1" applyNumberFormat="1" applyFill="1" applyBorder="1"/>
    <xf numFmtId="0" fontId="1" fillId="0" borderId="0" xfId="1" applyFill="1" applyBorder="1" applyAlignment="1">
      <alignment horizontal="center" textRotation="90"/>
    </xf>
    <xf numFmtId="0" fontId="1" fillId="0" borderId="2" xfId="1" applyBorder="1" applyAlignment="1">
      <alignment horizontal="center" textRotation="90"/>
    </xf>
    <xf numFmtId="0" fontId="1" fillId="0" borderId="3" xfId="1" applyBorder="1" applyAlignment="1">
      <alignment horizontal="center" textRotation="90"/>
    </xf>
    <xf numFmtId="0" fontId="1" fillId="0" borderId="4" xfId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1" fillId="0" borderId="108" xfId="1" applyBorder="1" applyAlignment="1">
      <alignment horizontal="center" textRotation="90"/>
    </xf>
    <xf numFmtId="0" fontId="8" fillId="2" borderId="10" xfId="1" applyFont="1" applyFill="1" applyBorder="1" applyAlignment="1">
      <alignment horizontal="center" textRotation="90"/>
    </xf>
    <xf numFmtId="0" fontId="8" fillId="3" borderId="2" xfId="1" applyFont="1" applyFill="1" applyBorder="1" applyAlignment="1">
      <alignment horizontal="center" textRotation="90"/>
    </xf>
    <xf numFmtId="0" fontId="8" fillId="2" borderId="9" xfId="1" applyFont="1" applyFill="1" applyBorder="1" applyAlignment="1">
      <alignment horizontal="center" textRotation="90"/>
    </xf>
    <xf numFmtId="0" fontId="11" fillId="0" borderId="0" xfId="1" applyFont="1" applyBorder="1" applyAlignment="1">
      <alignment horizontal="center"/>
    </xf>
    <xf numFmtId="0" fontId="1" fillId="13" borderId="3" xfId="1" applyFill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0" fillId="7" borderId="1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1" fillId="20" borderId="2" xfId="1" applyFill="1" applyBorder="1" applyAlignment="1">
      <alignment horizontal="center" textRotation="90"/>
    </xf>
    <xf numFmtId="0" fontId="1" fillId="20" borderId="4" xfId="1" applyFill="1" applyBorder="1" applyAlignment="1">
      <alignment horizontal="center" textRotation="90"/>
    </xf>
    <xf numFmtId="0" fontId="1" fillId="20" borderId="62" xfId="1" applyFill="1" applyBorder="1" applyAlignment="1">
      <alignment horizontal="center" textRotation="90"/>
    </xf>
    <xf numFmtId="0" fontId="1" fillId="20" borderId="15" xfId="1" applyFill="1" applyBorder="1" applyAlignment="1">
      <alignment horizontal="center" textRotation="90"/>
    </xf>
    <xf numFmtId="0" fontId="0" fillId="0" borderId="7" xfId="1" applyFont="1" applyBorder="1" applyAlignment="1">
      <alignment horizontal="center" textRotation="90" readingOrder="1"/>
    </xf>
    <xf numFmtId="0" fontId="1" fillId="0" borderId="8" xfId="1" applyBorder="1" applyAlignment="1">
      <alignment horizontal="center" textRotation="90" readingOrder="1"/>
    </xf>
    <xf numFmtId="0" fontId="0" fillId="0" borderId="0" xfId="1" applyFont="1" applyBorder="1" applyAlignment="1">
      <alignment horizontal="center" vertical="center" readingOrder="1"/>
    </xf>
    <xf numFmtId="0" fontId="13" fillId="13" borderId="63" xfId="1" applyFont="1" applyFill="1" applyBorder="1"/>
    <xf numFmtId="0" fontId="11" fillId="0" borderId="12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3" fillId="13" borderId="67" xfId="1" applyFont="1" applyFill="1" applyBorder="1"/>
    <xf numFmtId="0" fontId="11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7" fillId="0" borderId="0" xfId="1" applyFont="1" applyBorder="1" applyAlignment="1">
      <alignment horizontal="center" vertical="center" readingOrder="1"/>
    </xf>
    <xf numFmtId="0" fontId="11" fillId="0" borderId="44" xfId="1" applyFont="1" applyFill="1" applyBorder="1" applyAlignment="1">
      <alignment horizontal="center"/>
    </xf>
    <xf numFmtId="0" fontId="13" fillId="13" borderId="69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7" borderId="81" xfId="0" applyFont="1" applyFill="1" applyBorder="1"/>
    <xf numFmtId="0" fontId="13" fillId="7" borderId="84" xfId="0" applyFont="1" applyFill="1" applyBorder="1"/>
    <xf numFmtId="0" fontId="13" fillId="7" borderId="18" xfId="0" applyFont="1" applyFill="1" applyBorder="1"/>
    <xf numFmtId="0" fontId="11" fillId="0" borderId="10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3" fillId="7" borderId="86" xfId="0" applyFont="1" applyFill="1" applyBorder="1"/>
    <xf numFmtId="0" fontId="13" fillId="7" borderId="89" xfId="0" applyFont="1" applyFill="1" applyBorder="1"/>
    <xf numFmtId="0" fontId="13" fillId="7" borderId="27" xfId="0" applyFont="1" applyFill="1" applyBorder="1"/>
    <xf numFmtId="0" fontId="11" fillId="0" borderId="10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8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0" fillId="0" borderId="75" xfId="0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6" fillId="0" borderId="77" xfId="0" applyFont="1" applyFill="1" applyBorder="1" applyAlignment="1">
      <alignment horizontal="center" textRotation="90"/>
    </xf>
    <xf numFmtId="0" fontId="6" fillId="0" borderId="78" xfId="0" applyFont="1" applyFill="1" applyBorder="1" applyAlignment="1">
      <alignment horizontal="center" textRotation="90"/>
    </xf>
    <xf numFmtId="0" fontId="6" fillId="0" borderId="73" xfId="0" applyFont="1" applyFill="1" applyBorder="1" applyAlignment="1">
      <alignment horizontal="center" textRotation="90"/>
    </xf>
    <xf numFmtId="0" fontId="6" fillId="0" borderId="79" xfId="0" applyFont="1" applyFill="1" applyBorder="1" applyAlignment="1">
      <alignment horizontal="center" textRotation="90"/>
    </xf>
    <xf numFmtId="0" fontId="0" fillId="22" borderId="1" xfId="0" applyFill="1" applyBorder="1" applyAlignment="1">
      <alignment horizontal="center" textRotation="90"/>
    </xf>
    <xf numFmtId="0" fontId="0" fillId="22" borderId="78" xfId="0" applyFill="1" applyBorder="1" applyAlignment="1">
      <alignment horizontal="center" textRotation="90"/>
    </xf>
    <xf numFmtId="0" fontId="11" fillId="0" borderId="9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3" fillId="7" borderId="91" xfId="0" applyFont="1" applyFill="1" applyBorder="1"/>
    <xf numFmtId="0" fontId="13" fillId="7" borderId="94" xfId="0" applyFont="1" applyFill="1" applyBorder="1"/>
    <xf numFmtId="0" fontId="13" fillId="7" borderId="36" xfId="0" applyFont="1" applyFill="1" applyBorder="1"/>
    <xf numFmtId="0" fontId="11" fillId="0" borderId="103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0" fillId="7" borderId="105" xfId="0" applyFill="1" applyBorder="1" applyAlignment="1">
      <alignment vertical="center"/>
    </xf>
    <xf numFmtId="0" fontId="0" fillId="7" borderId="106" xfId="0" applyFill="1" applyBorder="1" applyAlignment="1">
      <alignment vertical="center"/>
    </xf>
    <xf numFmtId="0" fontId="0" fillId="7" borderId="107" xfId="0" applyFill="1" applyBorder="1" applyAlignment="1">
      <alignment vertical="center"/>
    </xf>
    <xf numFmtId="0" fontId="1" fillId="0" borderId="5" xfId="1" applyBorder="1" applyAlignment="1">
      <alignment horizontal="center" textRotation="90"/>
    </xf>
    <xf numFmtId="0" fontId="0" fillId="0" borderId="7" xfId="1" applyFont="1" applyBorder="1" applyAlignment="1">
      <alignment horizontal="center" readingOrder="1"/>
    </xf>
    <xf numFmtId="0" fontId="1" fillId="0" borderId="8" xfId="1" applyBorder="1" applyAlignment="1">
      <alignment horizontal="center" readingOrder="1"/>
    </xf>
    <xf numFmtId="0" fontId="13" fillId="13" borderId="62" xfId="1" applyFont="1" applyFill="1" applyBorder="1"/>
    <xf numFmtId="0" fontId="13" fillId="13" borderId="16" xfId="1" applyFont="1" applyFill="1" applyBorder="1"/>
    <xf numFmtId="0" fontId="13" fillId="13" borderId="20" xfId="1" applyFont="1" applyFill="1" applyBorder="1"/>
    <xf numFmtId="0" fontId="11" fillId="0" borderId="62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3" fillId="13" borderId="66" xfId="1" applyFont="1" applyFill="1" applyBorder="1"/>
    <xf numFmtId="0" fontId="13" fillId="13" borderId="25" xfId="1" applyFont="1" applyFill="1" applyBorder="1"/>
    <xf numFmtId="0" fontId="13" fillId="13" borderId="61" xfId="1" applyFont="1" applyFill="1" applyBorder="1"/>
    <xf numFmtId="0" fontId="11" fillId="0" borderId="66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61" xfId="1" applyFont="1" applyFill="1" applyBorder="1" applyAlignment="1">
      <alignment horizontal="center"/>
    </xf>
    <xf numFmtId="0" fontId="13" fillId="13" borderId="68" xfId="1" applyFont="1" applyFill="1" applyBorder="1"/>
    <xf numFmtId="0" fontId="13" fillId="13" borderId="34" xfId="1" applyFont="1" applyFill="1" applyBorder="1"/>
    <xf numFmtId="0" fontId="13" fillId="13" borderId="71" xfId="1" applyFont="1" applyFill="1" applyBorder="1"/>
    <xf numFmtId="0" fontId="11" fillId="0" borderId="68" xfId="1" applyFont="1" applyFill="1" applyBorder="1" applyAlignment="1">
      <alignment horizontal="center"/>
    </xf>
    <xf numFmtId="0" fontId="11" fillId="0" borderId="33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71" xfId="1" applyFont="1" applyFill="1" applyBorder="1" applyAlignment="1">
      <alignment horizontal="center"/>
    </xf>
  </cellXfs>
  <cellStyles count="3">
    <cellStyle name="Excel Built-in Normal" xfId="1"/>
    <cellStyle name="Normal 2" xfId="2"/>
    <cellStyle name="Standard" xfId="0" builtinId="0"/>
  </cellStyles>
  <dxfs count="0"/>
  <tableStyles count="0" defaultTableStyle="TableStyleMedium9" defaultPivotStyle="PivotStyleLight16"/>
  <colors>
    <mruColors>
      <color rgb="FFFFC0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98" zoomScaleNormal="98" workbookViewId="0">
      <selection activeCell="L96" sqref="L96"/>
    </sheetView>
  </sheetViews>
  <sheetFormatPr baseColWidth="10" defaultColWidth="20.6640625" defaultRowHeight="13.2"/>
  <cols>
    <col min="1" max="1" width="10.44140625" style="8" bestFit="1" customWidth="1"/>
    <col min="2" max="2" width="30.6640625" style="21" bestFit="1" customWidth="1"/>
    <col min="3" max="3" width="9.88671875" style="8" bestFit="1" customWidth="1"/>
    <col min="4" max="5" width="26.33203125" style="8" bestFit="1" customWidth="1"/>
    <col min="6" max="6" width="4.33203125" style="8" bestFit="1" customWidth="1"/>
    <col min="7" max="8" width="5.109375" style="8" bestFit="1" customWidth="1"/>
    <col min="9" max="10" width="4.5546875" style="8" bestFit="1" customWidth="1"/>
    <col min="11" max="11" width="5.109375" style="8" bestFit="1" customWidth="1"/>
    <col min="12" max="13" width="4.5546875" style="8" bestFit="1" customWidth="1"/>
    <col min="14" max="14" width="4.44140625" style="8" bestFit="1" customWidth="1"/>
    <col min="15" max="17" width="4.5546875" style="8" bestFit="1" customWidth="1"/>
    <col min="18" max="18" width="4.109375" style="8" bestFit="1" customWidth="1"/>
    <col min="19" max="21" width="3.5546875" style="8" bestFit="1" customWidth="1"/>
    <col min="22" max="27" width="3.33203125" style="8" hidden="1" customWidth="1"/>
    <col min="28" max="32" width="4.5546875" style="8" bestFit="1" customWidth="1"/>
    <col min="33" max="36" width="3.44140625" style="8" bestFit="1" customWidth="1"/>
    <col min="37" max="37" width="4.5546875" style="8" bestFit="1" customWidth="1"/>
    <col min="38" max="41" width="4.44140625" style="8" bestFit="1" customWidth="1"/>
    <col min="42" max="43" width="5.44140625" style="8" bestFit="1" customWidth="1"/>
    <col min="44" max="44" width="9.88671875" style="8" bestFit="1" customWidth="1"/>
    <col min="45" max="45" width="5.44140625" style="8" bestFit="1" customWidth="1"/>
    <col min="46" max="46" width="15.88671875" style="135" bestFit="1" customWidth="1"/>
    <col min="47" max="47" width="7.6640625" style="8" customWidth="1"/>
    <col min="48" max="48" width="4.6640625" style="8" customWidth="1"/>
    <col min="49" max="49" width="17.88671875" style="8" customWidth="1"/>
    <col min="50" max="50" width="3.44140625" style="8" bestFit="1" customWidth="1"/>
    <col min="51" max="59" width="3.33203125" style="8" bestFit="1" customWidth="1"/>
    <col min="60" max="60" width="3" style="8" bestFit="1" customWidth="1"/>
    <col min="61" max="61" width="3.33203125" style="8" bestFit="1" customWidth="1"/>
    <col min="62" max="62" width="11" style="8" customWidth="1"/>
    <col min="63" max="63" width="9" style="8" bestFit="1" customWidth="1"/>
    <col min="64" max="64" width="5.6640625" style="8" bestFit="1" customWidth="1"/>
    <col min="65" max="16384" width="20.6640625" style="8"/>
  </cols>
  <sheetData>
    <row r="1" spans="1:66" ht="13.8" thickBot="1">
      <c r="A1" s="1"/>
      <c r="B1" s="2"/>
      <c r="C1" s="3"/>
      <c r="D1" s="4"/>
      <c r="E1" s="4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5"/>
      <c r="AM1" s="445"/>
      <c r="AN1" s="445"/>
      <c r="AO1" s="445"/>
      <c r="AP1" s="445"/>
      <c r="AQ1" s="445"/>
      <c r="AR1" s="445"/>
      <c r="AS1" s="5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3"/>
    </row>
    <row r="2" spans="1:66" ht="58.2" customHeight="1" thickBot="1">
      <c r="A2" s="1"/>
      <c r="B2" s="2"/>
      <c r="C2" s="3"/>
      <c r="D2" s="9"/>
      <c r="E2" s="10" t="s">
        <v>54</v>
      </c>
      <c r="F2" s="446" t="str">
        <f>E3</f>
        <v xml:space="preserve">Erlenbach/Morlautern </v>
      </c>
      <c r="G2" s="446"/>
      <c r="H2" s="446" t="str">
        <f>E6</f>
        <v>TSV Hütschenhausen</v>
      </c>
      <c r="I2" s="446"/>
      <c r="J2" s="446" t="str">
        <f>E9</f>
        <v xml:space="preserve">VBC Kaiserslautern </v>
      </c>
      <c r="K2" s="446"/>
      <c r="L2" s="446" t="str">
        <f>E12</f>
        <v>SG Niederkirchen/Roßbach I</v>
      </c>
      <c r="M2" s="446"/>
      <c r="N2" s="446" t="str">
        <f>E15</f>
        <v>SV Miesenbach</v>
      </c>
      <c r="O2" s="446"/>
      <c r="P2" s="446" t="str">
        <f>E18</f>
        <v>TSG Trippstadt</v>
      </c>
      <c r="Q2" s="446"/>
      <c r="R2" s="447">
        <f>E21</f>
        <v>0</v>
      </c>
      <c r="S2" s="447"/>
      <c r="T2" s="448"/>
      <c r="U2" s="448"/>
      <c r="V2" s="448">
        <f>E27</f>
        <v>0</v>
      </c>
      <c r="W2" s="448"/>
      <c r="X2" s="448">
        <f>E30</f>
        <v>0</v>
      </c>
      <c r="Y2" s="448"/>
      <c r="Z2" s="459">
        <f>E33</f>
        <v>0</v>
      </c>
      <c r="AA2" s="459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460" t="s">
        <v>6</v>
      </c>
      <c r="AH2" s="461"/>
      <c r="AI2" s="460" t="s">
        <v>7</v>
      </c>
      <c r="AJ2" s="461"/>
      <c r="AK2" s="11" t="s">
        <v>8</v>
      </c>
      <c r="AL2" s="452" t="s">
        <v>9</v>
      </c>
      <c r="AM2" s="452"/>
      <c r="AN2" s="450" t="s">
        <v>10</v>
      </c>
      <c r="AO2" s="450"/>
      <c r="AP2" s="451" t="s">
        <v>11</v>
      </c>
      <c r="AQ2" s="451"/>
      <c r="AR2" s="12" t="s">
        <v>12</v>
      </c>
      <c r="AS2" s="13" t="s">
        <v>8</v>
      </c>
      <c r="AT2" s="14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</v>
      </c>
      <c r="BE2" s="16"/>
      <c r="BF2" s="15"/>
      <c r="BG2" s="16"/>
      <c r="BH2" s="15" t="s">
        <v>19</v>
      </c>
      <c r="BI2" s="15" t="s">
        <v>20</v>
      </c>
      <c r="BJ2" s="17"/>
      <c r="BK2" s="18" t="s">
        <v>21</v>
      </c>
      <c r="BL2" s="17"/>
      <c r="BM2" s="19"/>
      <c r="BN2" s="19"/>
    </row>
    <row r="3" spans="1:66" ht="16.2" thickBot="1">
      <c r="A3" s="20"/>
      <c r="C3" s="22"/>
      <c r="D3" s="23"/>
      <c r="E3" s="513" t="s">
        <v>86</v>
      </c>
      <c r="F3" s="24" t="s">
        <v>22</v>
      </c>
      <c r="G3" s="25" t="s">
        <v>22</v>
      </c>
      <c r="H3" s="26">
        <f>P39</f>
        <v>51</v>
      </c>
      <c r="I3" s="27">
        <f>Q39</f>
        <v>75</v>
      </c>
      <c r="J3" s="28" t="str">
        <f>P40</f>
        <v/>
      </c>
      <c r="K3" s="29" t="str">
        <f>Q40</f>
        <v/>
      </c>
      <c r="L3" s="26">
        <f>P41</f>
        <v>97</v>
      </c>
      <c r="M3" s="30">
        <f>Q41</f>
        <v>90</v>
      </c>
      <c r="N3" s="24" t="str">
        <f>P42</f>
        <v/>
      </c>
      <c r="O3" s="25" t="str">
        <f>Q42</f>
        <v/>
      </c>
      <c r="P3" s="26">
        <f>P43</f>
        <v>109</v>
      </c>
      <c r="Q3" s="30">
        <f>Q43</f>
        <v>99</v>
      </c>
      <c r="R3" s="246" t="str">
        <f>P44</f>
        <v/>
      </c>
      <c r="S3" s="247" t="str">
        <f>Q44</f>
        <v/>
      </c>
      <c r="T3" s="235"/>
      <c r="U3" s="236"/>
      <c r="V3" s="32" t="str">
        <f>P46</f>
        <v/>
      </c>
      <c r="W3" s="33" t="str">
        <f>Q46</f>
        <v/>
      </c>
      <c r="X3" s="34" t="str">
        <f>P47</f>
        <v/>
      </c>
      <c r="Y3" s="35" t="str">
        <f>Q47</f>
        <v/>
      </c>
      <c r="Z3" s="36" t="str">
        <f>P48</f>
        <v/>
      </c>
      <c r="AA3" s="36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7">
        <f t="shared" ref="AL3:AM5" si="0">SUM(H3,J3,L3,N3,P3,R3,T3,V3,X3,Z3)</f>
        <v>257</v>
      </c>
      <c r="AM3" s="38">
        <f t="shared" si="0"/>
        <v>264</v>
      </c>
      <c r="AN3" s="38">
        <f>SUM(G6,G9,G12,G15,G18,G21,G24,G27,G30,G33)</f>
        <v>151</v>
      </c>
      <c r="AO3" s="39">
        <f>SUM(F6,F9,F12,F15,F18,F21,F24,F27,F30,F33)</f>
        <v>178</v>
      </c>
      <c r="AP3" s="40">
        <f>AL3+AN3</f>
        <v>408</v>
      </c>
      <c r="AQ3" s="41">
        <f>AM3+AO3</f>
        <v>442</v>
      </c>
      <c r="AR3" s="42">
        <f>IF(AQ3=0,"",AP3/AQ3)</f>
        <v>0.92307692307692313</v>
      </c>
      <c r="AS3" s="43"/>
      <c r="AT3" s="44" t="s">
        <v>23</v>
      </c>
      <c r="AU3" s="45"/>
      <c r="AV3" s="45"/>
      <c r="AW3" s="45"/>
      <c r="AX3" s="45">
        <f>IF(H4&gt;I4,1,0)</f>
        <v>0</v>
      </c>
      <c r="AY3" s="46">
        <f>IF(J4&gt;K4,1,0)</f>
        <v>0</v>
      </c>
      <c r="AZ3" s="45">
        <f>IF(L4&gt;M4,1,0)</f>
        <v>0</v>
      </c>
      <c r="BA3" s="46">
        <f>IF(N4&gt;O4,1,0)</f>
        <v>0</v>
      </c>
      <c r="BB3" s="45">
        <f>IF(P4&gt;Q4,1,0)</f>
        <v>1</v>
      </c>
      <c r="BC3" s="46">
        <f>IF(R4&gt;S4,1,0)</f>
        <v>0</v>
      </c>
      <c r="BD3" s="45"/>
      <c r="BE3" s="46"/>
      <c r="BF3" s="45"/>
      <c r="BG3" s="46"/>
      <c r="BH3" s="45">
        <f>SUM(AX3:BG3)</f>
        <v>1</v>
      </c>
      <c r="BI3" s="17"/>
      <c r="BJ3" s="17">
        <f>IF(AQ3&lt;&gt;0,ROUND(AP3/AQ3,1)*10,AP3*10)</f>
        <v>9</v>
      </c>
      <c r="BK3" s="17">
        <f>IF(AQ3&lt;&gt;0,AP3/AQ3,0)</f>
        <v>0.92307692307692313</v>
      </c>
      <c r="BL3" s="18" t="s">
        <v>24</v>
      </c>
      <c r="BM3" s="19"/>
      <c r="BN3" s="19"/>
    </row>
    <row r="4" spans="1:66" ht="15.6">
      <c r="A4" s="20"/>
      <c r="C4" s="22"/>
      <c r="D4" s="23"/>
      <c r="E4" s="457"/>
      <c r="F4" s="47" t="s">
        <v>22</v>
      </c>
      <c r="G4" s="48" t="s">
        <v>22</v>
      </c>
      <c r="H4" s="49">
        <f>R39</f>
        <v>0</v>
      </c>
      <c r="I4" s="50">
        <f>S39</f>
        <v>3</v>
      </c>
      <c r="J4" s="51" t="str">
        <f>R40</f>
        <v/>
      </c>
      <c r="K4" s="52" t="str">
        <f>S40</f>
        <v/>
      </c>
      <c r="L4" s="49">
        <f>R41</f>
        <v>2</v>
      </c>
      <c r="M4" s="53">
        <f>S41</f>
        <v>3</v>
      </c>
      <c r="N4" s="47" t="str">
        <f>R42</f>
        <v/>
      </c>
      <c r="O4" s="48" t="str">
        <f>S42</f>
        <v/>
      </c>
      <c r="P4" s="49">
        <f>R43</f>
        <v>3</v>
      </c>
      <c r="Q4" s="53">
        <f>S43</f>
        <v>2</v>
      </c>
      <c r="R4" s="248" t="str">
        <f>R44</f>
        <v/>
      </c>
      <c r="S4" s="249" t="str">
        <f>S44</f>
        <v/>
      </c>
      <c r="T4" s="237"/>
      <c r="U4" s="238"/>
      <c r="V4" s="55" t="str">
        <f>R46</f>
        <v/>
      </c>
      <c r="W4" s="56" t="str">
        <f>S46</f>
        <v/>
      </c>
      <c r="X4" s="57" t="str">
        <f>R47</f>
        <v/>
      </c>
      <c r="Y4" s="35" t="str">
        <f>S47</f>
        <v/>
      </c>
      <c r="Z4" s="36" t="str">
        <f>R48</f>
        <v/>
      </c>
      <c r="AA4" s="36" t="str">
        <f>S48</f>
        <v/>
      </c>
      <c r="AB4" s="36">
        <f>BI49</f>
        <v>5</v>
      </c>
      <c r="AC4" s="36">
        <f>BA49+BE49</f>
        <v>0</v>
      </c>
      <c r="AD4" s="36">
        <f>BB49+BF49</f>
        <v>1</v>
      </c>
      <c r="AE4" s="36">
        <f>BC49+BG49</f>
        <v>2</v>
      </c>
      <c r="AF4" s="36">
        <f>BD49+BH49</f>
        <v>2</v>
      </c>
      <c r="AG4" s="36">
        <f>AP4</f>
        <v>7</v>
      </c>
      <c r="AH4" s="36">
        <f>AQ4</f>
        <v>14</v>
      </c>
      <c r="AI4" s="58">
        <f>AP5</f>
        <v>4</v>
      </c>
      <c r="AJ4" s="58">
        <f>AQ5</f>
        <v>11</v>
      </c>
      <c r="AK4" s="36">
        <f>BD4</f>
        <v>4</v>
      </c>
      <c r="AL4" s="37">
        <f t="shared" si="0"/>
        <v>5</v>
      </c>
      <c r="AM4" s="37">
        <f t="shared" si="0"/>
        <v>8</v>
      </c>
      <c r="AN4" s="59">
        <f>SUM(G7,G10,G13,G16,G19,G22,G25,G28,G31,G34)</f>
        <v>2</v>
      </c>
      <c r="AO4" s="60">
        <f>SUM(F7,F10,F13,F16,F19,F22,F25,F28,F31,F34)</f>
        <v>6</v>
      </c>
      <c r="AP4" s="61">
        <f t="shared" ref="AP4:AQ35" si="1">AL4+AN4</f>
        <v>7</v>
      </c>
      <c r="AQ4" s="62">
        <f t="shared" si="1"/>
        <v>14</v>
      </c>
      <c r="AR4" s="42">
        <f>IF(AQ4=0,"",AP4/AQ4)</f>
        <v>0.5</v>
      </c>
      <c r="AS4" s="63"/>
      <c r="AT4" s="44"/>
      <c r="AU4" s="45"/>
      <c r="AV4" s="64"/>
      <c r="AW4" s="65">
        <f>AP5*10000000-AQ5*100000+BJ4+BJ3</f>
        <v>38905009</v>
      </c>
      <c r="AX4" s="45"/>
      <c r="AY4" s="46">
        <f>IF(AW4&lt;AW7,7,6)</f>
        <v>7</v>
      </c>
      <c r="AZ4" s="45">
        <f>IF(AW4&lt;AW10,AY4,AY4-1)</f>
        <v>7</v>
      </c>
      <c r="BA4" s="46">
        <f>IF(AW4&lt;AW13,AZ4,AZ4-1)</f>
        <v>6</v>
      </c>
      <c r="BB4" s="45">
        <f>IF(AW4&lt;AW16,BA4,BA4-1)</f>
        <v>6</v>
      </c>
      <c r="BC4" s="46">
        <f>IF(AW4&lt;AW19,BB4,BB4-1)</f>
        <v>5</v>
      </c>
      <c r="BD4" s="45">
        <f>IF(AW4&lt;AW22,BC4,BC4-1)</f>
        <v>4</v>
      </c>
      <c r="BE4" s="46"/>
      <c r="BF4" s="45"/>
      <c r="BG4" s="46"/>
      <c r="BH4" s="45"/>
      <c r="BI4" s="17">
        <f>BH3+BH5</f>
        <v>1</v>
      </c>
      <c r="BJ4" s="17">
        <f>IF(AQ4&lt;&gt;0,ROUND(AP4/AQ4,1)*10000, AP4*10000)</f>
        <v>5000</v>
      </c>
      <c r="BK4" s="17">
        <f>IF(AQ4&lt;&gt;0,AP4/AQ4,0)</f>
        <v>0.5</v>
      </c>
      <c r="BL4" s="18" t="s">
        <v>6</v>
      </c>
      <c r="BM4" s="19"/>
      <c r="BN4" s="19"/>
    </row>
    <row r="5" spans="1:66" ht="16.2" thickBot="1">
      <c r="A5" s="20"/>
      <c r="C5" s="22"/>
      <c r="D5" s="23"/>
      <c r="E5" s="458"/>
      <c r="F5" s="66" t="s">
        <v>22</v>
      </c>
      <c r="G5" s="67" t="s">
        <v>22</v>
      </c>
      <c r="H5" s="68">
        <f>T39</f>
        <v>0</v>
      </c>
      <c r="I5" s="69">
        <f>U39</f>
        <v>3</v>
      </c>
      <c r="J5" s="70">
        <f>T40</f>
        <v>0</v>
      </c>
      <c r="K5" s="71">
        <f>U40</f>
        <v>0</v>
      </c>
      <c r="L5" s="68">
        <f>T41</f>
        <v>1</v>
      </c>
      <c r="M5" s="72">
        <f>U41</f>
        <v>2</v>
      </c>
      <c r="N5" s="66">
        <f>T42</f>
        <v>0</v>
      </c>
      <c r="O5" s="67">
        <f>U42</f>
        <v>0</v>
      </c>
      <c r="P5" s="68">
        <f>T43</f>
        <v>2</v>
      </c>
      <c r="Q5" s="72">
        <f>U43</f>
        <v>1</v>
      </c>
      <c r="R5" s="250">
        <f>T44</f>
        <v>0</v>
      </c>
      <c r="S5" s="251">
        <f>U44</f>
        <v>0</v>
      </c>
      <c r="T5" s="239"/>
      <c r="U5" s="240"/>
      <c r="V5" s="74">
        <f>T46</f>
        <v>0</v>
      </c>
      <c r="W5" s="75">
        <f>U46</f>
        <v>0</v>
      </c>
      <c r="X5" s="76">
        <f>T47</f>
        <v>0</v>
      </c>
      <c r="Y5" s="77">
        <f>U47</f>
        <v>0</v>
      </c>
      <c r="Z5" s="78">
        <f>T48</f>
        <v>0</v>
      </c>
      <c r="AA5" s="78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3</v>
      </c>
      <c r="AM5" s="79">
        <f t="shared" si="0"/>
        <v>6</v>
      </c>
      <c r="AN5" s="80">
        <f>SUM(G8,G11,G14,G17,G20,G23,G26,G29,G32,G35)</f>
        <v>1</v>
      </c>
      <c r="AO5" s="81">
        <f>SUM(F8,F11,F14,F17,F20,F23,F26,F29,F32,F35)</f>
        <v>5</v>
      </c>
      <c r="AP5" s="82">
        <f t="shared" si="1"/>
        <v>4</v>
      </c>
      <c r="AQ5" s="83">
        <f t="shared" si="1"/>
        <v>11</v>
      </c>
      <c r="AR5" s="84"/>
      <c r="AS5" s="85"/>
      <c r="AT5" s="86" t="s">
        <v>25</v>
      </c>
      <c r="AU5" s="87"/>
      <c r="AV5" s="87"/>
      <c r="AW5" s="88"/>
      <c r="AX5" s="87">
        <f>IF(F7&lt;G7,1,0)</f>
        <v>0</v>
      </c>
      <c r="AY5" s="89">
        <f>IF(F10&lt;G10,1,0)</f>
        <v>0</v>
      </c>
      <c r="AZ5" s="87">
        <f>IF(F13&lt;G13,1,0)</f>
        <v>0</v>
      </c>
      <c r="BA5" s="89">
        <f>IF(F16&lt;G16,1,0)</f>
        <v>0</v>
      </c>
      <c r="BB5" s="87">
        <f>IF(F19&lt;G19,1,0)</f>
        <v>0</v>
      </c>
      <c r="BC5" s="89">
        <f>IF(F22&lt;G22,1,0)</f>
        <v>0</v>
      </c>
      <c r="BD5" s="87"/>
      <c r="BE5" s="46"/>
      <c r="BF5" s="45"/>
      <c r="BG5" s="46"/>
      <c r="BH5" s="45">
        <f>SUM(AX5:BG5)</f>
        <v>0</v>
      </c>
      <c r="BI5" s="17"/>
      <c r="BJ5" s="17"/>
      <c r="BK5" s="17"/>
      <c r="BL5" s="17"/>
      <c r="BM5" s="19"/>
      <c r="BN5" s="19"/>
    </row>
    <row r="6" spans="1:66" ht="16.2" thickBot="1">
      <c r="A6" s="20"/>
      <c r="C6" s="22"/>
      <c r="D6" s="23"/>
      <c r="E6" s="456" t="s">
        <v>53</v>
      </c>
      <c r="F6" s="24" t="str">
        <f>P50</f>
        <v/>
      </c>
      <c r="G6" s="25" t="str">
        <f>Q50</f>
        <v/>
      </c>
      <c r="H6" s="90" t="s">
        <v>22</v>
      </c>
      <c r="I6" s="91" t="s">
        <v>22</v>
      </c>
      <c r="J6" s="24">
        <f>P51</f>
        <v>75</v>
      </c>
      <c r="K6" s="25">
        <f>Q51</f>
        <v>62</v>
      </c>
      <c r="L6" s="90" t="str">
        <f>P52</f>
        <v/>
      </c>
      <c r="M6" s="91" t="str">
        <f>Q52</f>
        <v/>
      </c>
      <c r="N6" s="92">
        <f>P53</f>
        <v>55</v>
      </c>
      <c r="O6" s="93">
        <f>Q53</f>
        <v>75</v>
      </c>
      <c r="P6" s="90">
        <f>P54</f>
        <v>96</v>
      </c>
      <c r="Q6" s="91">
        <f>Q54</f>
        <v>77</v>
      </c>
      <c r="R6" s="252" t="str">
        <f>P55</f>
        <v/>
      </c>
      <c r="S6" s="253" t="str">
        <f>Q55</f>
        <v/>
      </c>
      <c r="T6" s="241"/>
      <c r="U6" s="242"/>
      <c r="V6" s="94" t="str">
        <f>P57</f>
        <v/>
      </c>
      <c r="W6" s="95" t="str">
        <f>Q57</f>
        <v/>
      </c>
      <c r="X6" s="96" t="str">
        <f>P58</f>
        <v/>
      </c>
      <c r="Y6" s="97" t="str">
        <f>Q58</f>
        <v/>
      </c>
      <c r="Z6" s="98" t="str">
        <f>P59</f>
        <v/>
      </c>
      <c r="AA6" s="98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2">SUM(F6,J6,L6,N6,P6,R6,T6,V6,X6,Z6)</f>
        <v>226</v>
      </c>
      <c r="AM6" s="100">
        <f t="shared" si="2"/>
        <v>214</v>
      </c>
      <c r="AN6" s="99">
        <f>SUM(I3,I9,I12,I15,I18,I21,I24,I27,I30,I33)</f>
        <v>213</v>
      </c>
      <c r="AO6" s="101">
        <f>SUM(H3,H9,H12,H15,H18,H21,H24,H27,H30,H33)</f>
        <v>174</v>
      </c>
      <c r="AP6" s="102">
        <f t="shared" si="1"/>
        <v>439</v>
      </c>
      <c r="AQ6" s="41">
        <f t="shared" si="1"/>
        <v>388</v>
      </c>
      <c r="AR6" s="42">
        <f>IF(AQ6=0,"",AP6/AQ6)</f>
        <v>1.1314432989690721</v>
      </c>
      <c r="AS6" s="43"/>
      <c r="AT6" s="44" t="s">
        <v>23</v>
      </c>
      <c r="AU6" s="17"/>
      <c r="AV6" s="17"/>
      <c r="AW6" s="103"/>
      <c r="AX6" s="17">
        <f>IF(F7&gt;G7,1,0)</f>
        <v>0</v>
      </c>
      <c r="AY6" s="46">
        <f>IF(J7&gt;K7,1,0)</f>
        <v>1</v>
      </c>
      <c r="AZ6" s="17">
        <f>IF(L7&gt;M7,1,0)</f>
        <v>0</v>
      </c>
      <c r="BA6" s="46">
        <f>IF(N7&gt;O7,1,0)</f>
        <v>0</v>
      </c>
      <c r="BB6" s="17">
        <f>IF(P7&gt;Q7,1,0)</f>
        <v>1</v>
      </c>
      <c r="BC6" s="46">
        <f>IF(R7&gt;S7,1,0)</f>
        <v>0</v>
      </c>
      <c r="BD6" s="17"/>
      <c r="BE6" s="46"/>
      <c r="BF6" s="17"/>
      <c r="BG6" s="46"/>
      <c r="BH6" s="17">
        <f>SUM(AX6:BG6)</f>
        <v>2</v>
      </c>
      <c r="BI6" s="17"/>
      <c r="BJ6" s="17">
        <f>IF(AQ6&lt;&gt;0,ROUND(AP6/AQ6,1)*10,AP6*10)</f>
        <v>11</v>
      </c>
      <c r="BK6" s="17">
        <f t="shared" ref="BK6:BK34" si="3">IF(AQ6&lt;&gt;0,AP6/AQ6,0)</f>
        <v>1.1314432989690721</v>
      </c>
      <c r="BL6" s="18" t="s">
        <v>24</v>
      </c>
      <c r="BM6" s="19"/>
      <c r="BN6" s="19"/>
    </row>
    <row r="7" spans="1:66" ht="15.6">
      <c r="A7" s="20"/>
      <c r="C7" s="22"/>
      <c r="D7" s="23"/>
      <c r="E7" s="457"/>
      <c r="F7" s="47" t="str">
        <f>R50</f>
        <v/>
      </c>
      <c r="G7" s="48" t="str">
        <f>S50</f>
        <v/>
      </c>
      <c r="H7" s="49" t="s">
        <v>22</v>
      </c>
      <c r="I7" s="53" t="s">
        <v>22</v>
      </c>
      <c r="J7" s="47">
        <f>R51</f>
        <v>3</v>
      </c>
      <c r="K7" s="48">
        <f>S51</f>
        <v>0</v>
      </c>
      <c r="L7" s="49" t="str">
        <f>R52</f>
        <v/>
      </c>
      <c r="M7" s="53" t="str">
        <f>S52</f>
        <v/>
      </c>
      <c r="N7" s="47">
        <f>R53</f>
        <v>0</v>
      </c>
      <c r="O7" s="48">
        <f>S53</f>
        <v>3</v>
      </c>
      <c r="P7" s="49">
        <f>R54</f>
        <v>3</v>
      </c>
      <c r="Q7" s="53">
        <f>S54</f>
        <v>1</v>
      </c>
      <c r="R7" s="248" t="str">
        <f>R55</f>
        <v/>
      </c>
      <c r="S7" s="249" t="str">
        <f>S55</f>
        <v/>
      </c>
      <c r="T7" s="237"/>
      <c r="U7" s="238"/>
      <c r="V7" s="55" t="str">
        <f>R57</f>
        <v/>
      </c>
      <c r="W7" s="56" t="str">
        <f>S57</f>
        <v/>
      </c>
      <c r="X7" s="57" t="str">
        <f>R58</f>
        <v/>
      </c>
      <c r="Y7" s="35" t="str">
        <f>S58</f>
        <v/>
      </c>
      <c r="Z7" s="36" t="str">
        <f>R59</f>
        <v/>
      </c>
      <c r="AA7" s="36" t="str">
        <f>S59</f>
        <v/>
      </c>
      <c r="AB7" s="36">
        <f>BI60</f>
        <v>6</v>
      </c>
      <c r="AC7" s="36">
        <f>BA60+BE60</f>
        <v>4</v>
      </c>
      <c r="AD7" s="36">
        <f>BB60+BF60</f>
        <v>0</v>
      </c>
      <c r="AE7" s="36">
        <f>BC60+BG60</f>
        <v>0</v>
      </c>
      <c r="AF7" s="36">
        <f>BD60+BH60</f>
        <v>2</v>
      </c>
      <c r="AG7" s="36">
        <f>AP7</f>
        <v>12</v>
      </c>
      <c r="AH7" s="36">
        <f>AQ7</f>
        <v>7</v>
      </c>
      <c r="AI7" s="58">
        <f>AP8</f>
        <v>12</v>
      </c>
      <c r="AJ7" s="58">
        <f>AQ8</f>
        <v>6</v>
      </c>
      <c r="AK7" s="36">
        <f>BD7</f>
        <v>3</v>
      </c>
      <c r="AL7" s="59">
        <f t="shared" si="2"/>
        <v>6</v>
      </c>
      <c r="AM7" s="59">
        <f t="shared" si="2"/>
        <v>4</v>
      </c>
      <c r="AN7" s="37">
        <f>SUM(I4,I10,I13,I16,I19,I22,I25,I28,I31,I34)</f>
        <v>6</v>
      </c>
      <c r="AO7" s="60">
        <f>SUM(H4,H10,H13,H16,H19,H22,H25,H28,H31,H34)</f>
        <v>3</v>
      </c>
      <c r="AP7" s="61">
        <f t="shared" si="1"/>
        <v>12</v>
      </c>
      <c r="AQ7" s="62">
        <f t="shared" si="1"/>
        <v>7</v>
      </c>
      <c r="AR7" s="42">
        <f>IF(AQ7=0,"",AP7/AQ7)</f>
        <v>1.7142857142857142</v>
      </c>
      <c r="AS7" s="63"/>
      <c r="AT7" s="44"/>
      <c r="AU7" s="17"/>
      <c r="AV7" s="104"/>
      <c r="AW7" s="65">
        <f>AP8*10000000-AQ8*100000+BJ7+BJ6</f>
        <v>119417011</v>
      </c>
      <c r="AX7" s="17"/>
      <c r="AY7" s="46">
        <f>IF(AW7&lt;AW10,7,6)</f>
        <v>7</v>
      </c>
      <c r="AZ7" s="17">
        <f>IF(AW7&lt;AW13,AY7,AY7-1)</f>
        <v>6</v>
      </c>
      <c r="BA7" s="46">
        <f>IF(AW7&lt;AW16,AZ7,AZ7-1)</f>
        <v>6</v>
      </c>
      <c r="BB7" s="17">
        <f>IF(AW7&lt;AW19,BA7,BA7-1)</f>
        <v>5</v>
      </c>
      <c r="BC7" s="46">
        <f>IF(AW7&lt;AW22,BB7,BB7-1)</f>
        <v>4</v>
      </c>
      <c r="BD7" s="17">
        <f>IF(AW7&lt;AW4,BC7,BC7-1)</f>
        <v>3</v>
      </c>
      <c r="BE7" s="46"/>
      <c r="BF7" s="17"/>
      <c r="BG7" s="46"/>
      <c r="BH7" s="17"/>
      <c r="BI7" s="17">
        <f>BH6+BH8</f>
        <v>4</v>
      </c>
      <c r="BJ7" s="17">
        <f>IF(AQ7&lt;&gt;0,ROUND(AP7/AQ7,1)*10000,AP7*10000)</f>
        <v>17000</v>
      </c>
      <c r="BK7" s="17">
        <f t="shared" si="3"/>
        <v>1.7142857142857142</v>
      </c>
      <c r="BL7" s="18" t="s">
        <v>6</v>
      </c>
      <c r="BM7" s="19"/>
      <c r="BN7" s="19"/>
    </row>
    <row r="8" spans="1:66" ht="16.2" thickBot="1">
      <c r="A8" s="20"/>
      <c r="C8" s="22"/>
      <c r="D8" s="23"/>
      <c r="E8" s="458"/>
      <c r="F8" s="66">
        <f>T50</f>
        <v>0</v>
      </c>
      <c r="G8" s="67">
        <f>U50</f>
        <v>0</v>
      </c>
      <c r="H8" s="68" t="s">
        <v>22</v>
      </c>
      <c r="I8" s="72" t="s">
        <v>22</v>
      </c>
      <c r="J8" s="66">
        <f>T51</f>
        <v>3</v>
      </c>
      <c r="K8" s="67">
        <f>U51</f>
        <v>0</v>
      </c>
      <c r="L8" s="68">
        <f>T52</f>
        <v>0</v>
      </c>
      <c r="M8" s="72">
        <f>U52</f>
        <v>0</v>
      </c>
      <c r="N8" s="66">
        <f>T53</f>
        <v>0</v>
      </c>
      <c r="O8" s="67">
        <f>U53</f>
        <v>3</v>
      </c>
      <c r="P8" s="68">
        <f>T54</f>
        <v>3</v>
      </c>
      <c r="Q8" s="72">
        <f>U54</f>
        <v>0</v>
      </c>
      <c r="R8" s="250">
        <f>T55</f>
        <v>0</v>
      </c>
      <c r="S8" s="251">
        <f>U55</f>
        <v>0</v>
      </c>
      <c r="T8" s="239"/>
      <c r="U8" s="240"/>
      <c r="V8" s="74">
        <f>T57</f>
        <v>0</v>
      </c>
      <c r="W8" s="75">
        <f>U57</f>
        <v>0</v>
      </c>
      <c r="X8" s="76">
        <f>T58</f>
        <v>0</v>
      </c>
      <c r="Y8" s="77">
        <f>U58</f>
        <v>0</v>
      </c>
      <c r="Z8" s="78">
        <f>T59</f>
        <v>0</v>
      </c>
      <c r="AA8" s="78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2"/>
        <v>6</v>
      </c>
      <c r="AM8" s="105">
        <f t="shared" si="2"/>
        <v>3</v>
      </c>
      <c r="AN8" s="37">
        <f>SUM(I5,I11,I14,I17,I20,I23,I26,I29,I32,I35)</f>
        <v>6</v>
      </c>
      <c r="AO8" s="81">
        <f>SUM(H5,H11,H14,H17,H20,H23,H26,H29,H32,H35)</f>
        <v>3</v>
      </c>
      <c r="AP8" s="82">
        <f t="shared" si="1"/>
        <v>12</v>
      </c>
      <c r="AQ8" s="83">
        <f t="shared" si="1"/>
        <v>6</v>
      </c>
      <c r="AR8" s="84"/>
      <c r="AS8" s="85"/>
      <c r="AT8" s="86" t="s">
        <v>25</v>
      </c>
      <c r="AU8" s="87"/>
      <c r="AV8" s="87"/>
      <c r="AW8" s="88"/>
      <c r="AX8" s="87">
        <f>IF(H4&lt;I4,1,0)</f>
        <v>1</v>
      </c>
      <c r="AY8" s="89">
        <f>IF(H10&lt;I10,1,0)</f>
        <v>0</v>
      </c>
      <c r="AZ8" s="87">
        <f>IF(H13&lt;I13,1,0)</f>
        <v>1</v>
      </c>
      <c r="BA8" s="89">
        <f>IF(H16&lt;I16,1,0)</f>
        <v>0</v>
      </c>
      <c r="BB8" s="87">
        <f>IF(H19&lt;I19,1,0)</f>
        <v>0</v>
      </c>
      <c r="BC8" s="89">
        <f>IF(H22&lt;I22,1,0)</f>
        <v>0</v>
      </c>
      <c r="BD8" s="87"/>
      <c r="BE8" s="46"/>
      <c r="BF8" s="17"/>
      <c r="BG8" s="46"/>
      <c r="BH8" s="17">
        <f>SUM(AX8:BG8)</f>
        <v>2</v>
      </c>
      <c r="BI8" s="17"/>
      <c r="BJ8" s="17"/>
      <c r="BK8" s="17"/>
      <c r="BL8" s="17"/>
      <c r="BM8" s="19"/>
      <c r="BN8" s="19"/>
    </row>
    <row r="9" spans="1:66" ht="16.2" thickBot="1">
      <c r="A9" s="20"/>
      <c r="C9" s="22"/>
      <c r="D9" s="23"/>
      <c r="E9" s="456" t="s">
        <v>65</v>
      </c>
      <c r="F9" s="24">
        <f>P61</f>
        <v>75</v>
      </c>
      <c r="G9" s="25">
        <f>Q61</f>
        <v>58</v>
      </c>
      <c r="H9" s="26" t="str">
        <f>P62</f>
        <v/>
      </c>
      <c r="I9" s="30" t="str">
        <f>Q62</f>
        <v/>
      </c>
      <c r="J9" s="24" t="s">
        <v>22</v>
      </c>
      <c r="K9" s="25" t="s">
        <v>22</v>
      </c>
      <c r="L9" s="26" t="str">
        <f>P63</f>
        <v/>
      </c>
      <c r="M9" s="30" t="str">
        <f>Q63</f>
        <v/>
      </c>
      <c r="N9" s="24" t="str">
        <f>P64</f>
        <v/>
      </c>
      <c r="O9" s="25" t="str">
        <f>Q64</f>
        <v/>
      </c>
      <c r="P9" s="26">
        <f>P65</f>
        <v>75</v>
      </c>
      <c r="Q9" s="30">
        <f>Q65</f>
        <v>39</v>
      </c>
      <c r="R9" s="246" t="str">
        <f>P66</f>
        <v/>
      </c>
      <c r="S9" s="247" t="str">
        <f>Q66</f>
        <v/>
      </c>
      <c r="T9" s="235"/>
      <c r="U9" s="236"/>
      <c r="V9" s="32" t="str">
        <f>P68</f>
        <v/>
      </c>
      <c r="W9" s="33" t="str">
        <f>Q68</f>
        <v/>
      </c>
      <c r="X9" s="96" t="str">
        <f>P69</f>
        <v/>
      </c>
      <c r="Y9" s="97" t="str">
        <f>Q69</f>
        <v/>
      </c>
      <c r="Z9" s="98" t="str">
        <f>P70</f>
        <v/>
      </c>
      <c r="AA9" s="98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4">SUM(F9,H9,L9,N9,P9,R9,T9,V9,X9,Z9)</f>
        <v>150</v>
      </c>
      <c r="AM9" s="100">
        <f t="shared" si="4"/>
        <v>97</v>
      </c>
      <c r="AN9" s="38">
        <f>SUM(K3,K6,K12,K15,K18,K21,K24,K27,K30,K33)</f>
        <v>212</v>
      </c>
      <c r="AO9" s="39">
        <f>SUM(J3,J6,J12,J15,J18,J21,J24,J27,J30,J33)</f>
        <v>188</v>
      </c>
      <c r="AP9" s="102">
        <f t="shared" si="1"/>
        <v>362</v>
      </c>
      <c r="AQ9" s="41">
        <f t="shared" si="1"/>
        <v>285</v>
      </c>
      <c r="AR9" s="42">
        <f>IF(AQ9=0,"",AP9/AQ9)</f>
        <v>1.2701754385964912</v>
      </c>
      <c r="AS9" s="43"/>
      <c r="AT9" s="44" t="s">
        <v>23</v>
      </c>
      <c r="AU9" s="45"/>
      <c r="AV9" s="45"/>
      <c r="AW9" s="103"/>
      <c r="AX9" s="45">
        <f>IF(F10&gt;G10,1,0)</f>
        <v>1</v>
      </c>
      <c r="AY9" s="46">
        <f>IF(H10&gt;I10,1,0)</f>
        <v>0</v>
      </c>
      <c r="AZ9" s="45">
        <f>IF(L10&gt;M10,1,0)</f>
        <v>0</v>
      </c>
      <c r="BA9" s="46">
        <f>IF(N10&gt;O10,1,0)</f>
        <v>0</v>
      </c>
      <c r="BB9" s="45">
        <f>IF(P10&gt;Q10,1,0)</f>
        <v>1</v>
      </c>
      <c r="BC9" s="46">
        <f>IF(R10&gt;S10,1,0)</f>
        <v>0</v>
      </c>
      <c r="BD9" s="45"/>
      <c r="BE9" s="46"/>
      <c r="BF9" s="45"/>
      <c r="BG9" s="46"/>
      <c r="BH9" s="45">
        <f>SUM(AX9:BG9)</f>
        <v>2</v>
      </c>
      <c r="BI9" s="17"/>
      <c r="BJ9" s="17">
        <f>IF(AQ9&lt;&gt;0,ROUND(AP9/AQ9,1)*10,AP9*10)</f>
        <v>13</v>
      </c>
      <c r="BK9" s="17">
        <f t="shared" si="3"/>
        <v>1.2701754385964912</v>
      </c>
      <c r="BL9" s="18" t="s">
        <v>24</v>
      </c>
      <c r="BM9" s="19"/>
      <c r="BN9" s="19"/>
    </row>
    <row r="10" spans="1:66" ht="15.6">
      <c r="A10" s="20"/>
      <c r="C10" s="22"/>
      <c r="D10" s="23"/>
      <c r="E10" s="457"/>
      <c r="F10" s="47">
        <f>R61</f>
        <v>3</v>
      </c>
      <c r="G10" s="48">
        <f>S61</f>
        <v>0</v>
      </c>
      <c r="H10" s="49" t="str">
        <f>R62</f>
        <v/>
      </c>
      <c r="I10" s="53" t="str">
        <f>S62</f>
        <v/>
      </c>
      <c r="J10" s="47" t="s">
        <v>22</v>
      </c>
      <c r="K10" s="48" t="s">
        <v>22</v>
      </c>
      <c r="L10" s="49" t="str">
        <f>R63</f>
        <v/>
      </c>
      <c r="M10" s="53" t="str">
        <f>S63</f>
        <v/>
      </c>
      <c r="N10" s="47" t="str">
        <f>R64</f>
        <v/>
      </c>
      <c r="O10" s="48" t="str">
        <f>S64</f>
        <v/>
      </c>
      <c r="P10" s="49">
        <f>R65</f>
        <v>3</v>
      </c>
      <c r="Q10" s="53">
        <f>S65</f>
        <v>0</v>
      </c>
      <c r="R10" s="248" t="str">
        <f>R66</f>
        <v/>
      </c>
      <c r="S10" s="249" t="str">
        <f>S66</f>
        <v/>
      </c>
      <c r="T10" s="237"/>
      <c r="U10" s="238"/>
      <c r="V10" s="55" t="str">
        <f>R68</f>
        <v/>
      </c>
      <c r="W10" s="56" t="str">
        <f>S68</f>
        <v/>
      </c>
      <c r="X10" s="57" t="str">
        <f>R69</f>
        <v/>
      </c>
      <c r="Y10" s="35" t="str">
        <f>S69</f>
        <v/>
      </c>
      <c r="Z10" s="36" t="str">
        <f>R70</f>
        <v/>
      </c>
      <c r="AA10" s="36" t="str">
        <f>S70</f>
        <v/>
      </c>
      <c r="AB10" s="36">
        <f>BI71</f>
        <v>5</v>
      </c>
      <c r="AC10" s="36">
        <f>BA71+BE71</f>
        <v>4</v>
      </c>
      <c r="AD10" s="36">
        <f>BB71+BF71</f>
        <v>0</v>
      </c>
      <c r="AE10" s="36">
        <f>BC71+BG71</f>
        <v>0</v>
      </c>
      <c r="AF10" s="36">
        <f>BD71+BH71</f>
        <v>1</v>
      </c>
      <c r="AG10" s="36">
        <f>AP10</f>
        <v>12</v>
      </c>
      <c r="AH10" s="36">
        <f>AQ10</f>
        <v>3</v>
      </c>
      <c r="AI10" s="58">
        <f>AP11</f>
        <v>12</v>
      </c>
      <c r="AJ10" s="58">
        <f>AQ11</f>
        <v>3</v>
      </c>
      <c r="AK10" s="36">
        <f>BD10</f>
        <v>2</v>
      </c>
      <c r="AL10" s="59">
        <f t="shared" si="4"/>
        <v>6</v>
      </c>
      <c r="AM10" s="59">
        <f t="shared" si="4"/>
        <v>0</v>
      </c>
      <c r="AN10" s="59">
        <f>SUM(K4,K7,K13,K16,K19,K22,K25,K28,K31,K34)</f>
        <v>6</v>
      </c>
      <c r="AO10" s="60">
        <f>SUM(J4,J7,J13,J16,J19,J22,J25,J28,J31,J34)</f>
        <v>3</v>
      </c>
      <c r="AP10" s="61">
        <f t="shared" si="1"/>
        <v>12</v>
      </c>
      <c r="AQ10" s="62">
        <f t="shared" si="1"/>
        <v>3</v>
      </c>
      <c r="AR10" s="42">
        <f>IF(AQ10=0,"",AP10/AQ10)</f>
        <v>4</v>
      </c>
      <c r="AS10" s="63"/>
      <c r="AT10" s="44"/>
      <c r="AU10" s="45"/>
      <c r="AV10" s="64"/>
      <c r="AW10" s="65">
        <f>AP11*10000000-AQ11*100000+BJ10+BJ9</f>
        <v>119740013</v>
      </c>
      <c r="AX10" s="45"/>
      <c r="AY10" s="46">
        <f>IF(AW10&lt;AW13,7,6)</f>
        <v>6</v>
      </c>
      <c r="AZ10" s="45">
        <f>IF(AW10&lt;AW16,AY10,AY10-1)</f>
        <v>6</v>
      </c>
      <c r="BA10" s="46">
        <f>IF(AW10&lt;AW19,AZ10,AZ10-1)</f>
        <v>5</v>
      </c>
      <c r="BB10" s="45">
        <f>IF(AW10&lt;AW22,BA10,BA10-1)</f>
        <v>4</v>
      </c>
      <c r="BC10" s="46">
        <f>IF(AW10&lt;AW4,BB10,BB10-1)</f>
        <v>3</v>
      </c>
      <c r="BD10" s="45">
        <f>IF(AW10&lt;AW7,BC10,BC10-1)</f>
        <v>2</v>
      </c>
      <c r="BE10" s="46"/>
      <c r="BF10" s="45"/>
      <c r="BG10" s="46"/>
      <c r="BH10" s="45"/>
      <c r="BI10" s="17">
        <f>BH9+BH11</f>
        <v>4</v>
      </c>
      <c r="BJ10" s="17">
        <f>IF(AQ10&lt;&gt;0,ROUND(AP10/AQ10,1)*10000,AP10*10000)</f>
        <v>40000</v>
      </c>
      <c r="BK10" s="17">
        <f t="shared" si="3"/>
        <v>4</v>
      </c>
      <c r="BL10" s="18" t="s">
        <v>6</v>
      </c>
      <c r="BM10" s="19"/>
      <c r="BN10" s="19"/>
    </row>
    <row r="11" spans="1:66" ht="16.2" thickBot="1">
      <c r="A11" s="20"/>
      <c r="C11" s="22"/>
      <c r="D11" s="23"/>
      <c r="E11" s="458"/>
      <c r="F11" s="106">
        <f>T61</f>
        <v>3</v>
      </c>
      <c r="G11" s="107">
        <f>U61</f>
        <v>0</v>
      </c>
      <c r="H11" s="108">
        <f>T62</f>
        <v>0</v>
      </c>
      <c r="I11" s="109">
        <f>U62</f>
        <v>0</v>
      </c>
      <c r="J11" s="106" t="s">
        <v>22</v>
      </c>
      <c r="K11" s="107" t="s">
        <v>22</v>
      </c>
      <c r="L11" s="108">
        <f>T63</f>
        <v>0</v>
      </c>
      <c r="M11" s="109">
        <f>U63</f>
        <v>0</v>
      </c>
      <c r="N11" s="106">
        <f>T64</f>
        <v>0</v>
      </c>
      <c r="O11" s="107">
        <f>U64</f>
        <v>0</v>
      </c>
      <c r="P11" s="108">
        <f>T65</f>
        <v>3</v>
      </c>
      <c r="Q11" s="109">
        <f>U65</f>
        <v>0</v>
      </c>
      <c r="R11" s="254">
        <f>T66</f>
        <v>0</v>
      </c>
      <c r="S11" s="255">
        <f>U66</f>
        <v>0</v>
      </c>
      <c r="T11" s="243"/>
      <c r="U11" s="244"/>
      <c r="V11" s="110">
        <f>T68</f>
        <v>0</v>
      </c>
      <c r="W11" s="111">
        <f>U68</f>
        <v>0</v>
      </c>
      <c r="X11" s="112">
        <f>T69</f>
        <v>0</v>
      </c>
      <c r="Y11" s="77">
        <f>U69</f>
        <v>0</v>
      </c>
      <c r="Z11" s="78">
        <f>T70</f>
        <v>0</v>
      </c>
      <c r="AA11" s="78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4"/>
        <v>6</v>
      </c>
      <c r="AM11" s="114">
        <f t="shared" si="4"/>
        <v>0</v>
      </c>
      <c r="AN11" s="115">
        <f>SUM(K5,K8,K14,K17,K20,K23,K26,K29,K32,K35)</f>
        <v>6</v>
      </c>
      <c r="AO11" s="116">
        <f>SUM(J5,J8,J14,J17,J20,J23,J26,J29,J32,J35)</f>
        <v>3</v>
      </c>
      <c r="AP11" s="117">
        <f t="shared" si="1"/>
        <v>12</v>
      </c>
      <c r="AQ11" s="118">
        <f t="shared" si="1"/>
        <v>3</v>
      </c>
      <c r="AR11" s="84"/>
      <c r="AS11" s="85"/>
      <c r="AT11" s="86" t="s">
        <v>25</v>
      </c>
      <c r="AU11" s="87"/>
      <c r="AV11" s="87"/>
      <c r="AW11" s="88"/>
      <c r="AX11" s="87">
        <f>IF(J4&lt;K4,1,0)</f>
        <v>0</v>
      </c>
      <c r="AY11" s="89">
        <f>IF(J7&lt;K7,1,0)</f>
        <v>0</v>
      </c>
      <c r="AZ11" s="87">
        <f>IF(J13&lt;K13,1,0)</f>
        <v>1</v>
      </c>
      <c r="BA11" s="89">
        <f>IF(J16&lt;K16,1,0)</f>
        <v>0</v>
      </c>
      <c r="BB11" s="87">
        <f>IF(J19&lt;K19,1,0)</f>
        <v>1</v>
      </c>
      <c r="BC11" s="89">
        <f>IF(J22&lt;K22,1,0)</f>
        <v>0</v>
      </c>
      <c r="BD11" s="87"/>
      <c r="BE11" s="46"/>
      <c r="BF11" s="119"/>
      <c r="BG11" s="46"/>
      <c r="BH11" s="119">
        <f>SUM(AX11:BG11)</f>
        <v>2</v>
      </c>
      <c r="BI11" s="17"/>
      <c r="BJ11" s="17"/>
      <c r="BK11" s="17"/>
      <c r="BL11" s="17"/>
      <c r="BM11" s="19"/>
      <c r="BN11" s="19"/>
    </row>
    <row r="12" spans="1:66" ht="16.2" thickBot="1">
      <c r="A12" s="20"/>
      <c r="C12" s="22"/>
      <c r="D12" s="23"/>
      <c r="E12" s="513" t="s">
        <v>87</v>
      </c>
      <c r="F12" s="24" t="str">
        <f>P72</f>
        <v/>
      </c>
      <c r="G12" s="25" t="str">
        <f>Q72</f>
        <v/>
      </c>
      <c r="H12" s="26">
        <f>P73</f>
        <v>48</v>
      </c>
      <c r="I12" s="30">
        <f>Q73</f>
        <v>75</v>
      </c>
      <c r="J12" s="24">
        <f>P74</f>
        <v>50</v>
      </c>
      <c r="K12" s="25">
        <f>Q74</f>
        <v>75</v>
      </c>
      <c r="L12" s="26" t="s">
        <v>22</v>
      </c>
      <c r="M12" s="30" t="s">
        <v>22</v>
      </c>
      <c r="N12" s="24">
        <f>P75</f>
        <v>27</v>
      </c>
      <c r="O12" s="25">
        <f>Q75</f>
        <v>75</v>
      </c>
      <c r="P12" s="26" t="str">
        <f>P76</f>
        <v/>
      </c>
      <c r="Q12" s="30" t="str">
        <f>Q76</f>
        <v/>
      </c>
      <c r="R12" s="246" t="str">
        <f>P77</f>
        <v/>
      </c>
      <c r="S12" s="247" t="str">
        <f>Q77</f>
        <v/>
      </c>
      <c r="T12" s="235"/>
      <c r="U12" s="236"/>
      <c r="V12" s="32" t="str">
        <f>P79</f>
        <v/>
      </c>
      <c r="W12" s="33" t="str">
        <f>Q79</f>
        <v/>
      </c>
      <c r="X12" s="34" t="str">
        <f>P80</f>
        <v/>
      </c>
      <c r="Y12" s="97" t="str">
        <f>Q80</f>
        <v/>
      </c>
      <c r="Z12" s="98" t="str">
        <f>P81</f>
        <v/>
      </c>
      <c r="AA12" s="98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5">SUM(F12,H12,J12,N12,P12,R12,T12,V12,X12,Z12)</f>
        <v>125</v>
      </c>
      <c r="AM12" s="100">
        <f t="shared" si="5"/>
        <v>225</v>
      </c>
      <c r="AN12" s="38">
        <f>SUM(M3,M6,M9,M15,M18,M21,M24,M27,M30,M33)</f>
        <v>177</v>
      </c>
      <c r="AO12" s="39">
        <f>SUM(L3,L6,L9,L15,L18,L21,L24,L27,L30,L33)</f>
        <v>202</v>
      </c>
      <c r="AP12" s="102">
        <f t="shared" si="1"/>
        <v>302</v>
      </c>
      <c r="AQ12" s="41">
        <f t="shared" si="1"/>
        <v>427</v>
      </c>
      <c r="AR12" s="42">
        <f>IF(AQ12=0,"",AP12/AQ12)</f>
        <v>0.70725995316159251</v>
      </c>
      <c r="AS12" s="43"/>
      <c r="AT12" s="44" t="s">
        <v>23</v>
      </c>
      <c r="AU12" s="17"/>
      <c r="AV12" s="17"/>
      <c r="AW12" s="103"/>
      <c r="AX12" s="17">
        <f>IF(F13&gt;G13,1,0)</f>
        <v>0</v>
      </c>
      <c r="AY12" s="46">
        <f>IF(H13&gt;I13,1,0)</f>
        <v>0</v>
      </c>
      <c r="AZ12" s="17">
        <f>IF(J13&gt;K13,1,0)</f>
        <v>0</v>
      </c>
      <c r="BA12" s="46">
        <f>IF(N13&gt;O13,1,0)</f>
        <v>0</v>
      </c>
      <c r="BB12" s="17">
        <f>IF(P13&gt;Q13,1,0)</f>
        <v>0</v>
      </c>
      <c r="BC12" s="46">
        <f>IF(R13&gt;S13,1,0)</f>
        <v>0</v>
      </c>
      <c r="BD12" s="17"/>
      <c r="BE12" s="46"/>
      <c r="BF12" s="17"/>
      <c r="BG12" s="46"/>
      <c r="BH12" s="17">
        <f>SUM(AX12:BG12)</f>
        <v>0</v>
      </c>
      <c r="BI12" s="17"/>
      <c r="BJ12" s="17">
        <f>IF(AQ12&lt;&gt;0,ROUND(AP12/AQ12,1)*10,AP12*10)</f>
        <v>7</v>
      </c>
      <c r="BK12" s="17">
        <f t="shared" si="3"/>
        <v>0.70725995316159251</v>
      </c>
      <c r="BL12" s="18" t="s">
        <v>24</v>
      </c>
      <c r="BM12" s="19"/>
      <c r="BN12" s="19"/>
    </row>
    <row r="13" spans="1:66" ht="15.6">
      <c r="A13" s="20"/>
      <c r="C13" s="22"/>
      <c r="D13" s="23"/>
      <c r="E13" s="457"/>
      <c r="F13" s="47" t="str">
        <f>R72</f>
        <v/>
      </c>
      <c r="G13" s="48" t="str">
        <f>S72</f>
        <v/>
      </c>
      <c r="H13" s="49">
        <f>R73</f>
        <v>0</v>
      </c>
      <c r="I13" s="53">
        <f>S73</f>
        <v>3</v>
      </c>
      <c r="J13" s="47">
        <f>R74</f>
        <v>0</v>
      </c>
      <c r="K13" s="48">
        <f>S74</f>
        <v>3</v>
      </c>
      <c r="L13" s="49" t="s">
        <v>22</v>
      </c>
      <c r="M13" s="53" t="s">
        <v>22</v>
      </c>
      <c r="N13" s="47">
        <f>R75</f>
        <v>0</v>
      </c>
      <c r="O13" s="48">
        <f>S75</f>
        <v>3</v>
      </c>
      <c r="P13" s="49" t="str">
        <f>R76</f>
        <v/>
      </c>
      <c r="Q13" s="53" t="str">
        <f>S76</f>
        <v/>
      </c>
      <c r="R13" s="248" t="str">
        <f>R77</f>
        <v/>
      </c>
      <c r="S13" s="249" t="str">
        <f>S77</f>
        <v/>
      </c>
      <c r="T13" s="237"/>
      <c r="U13" s="238"/>
      <c r="V13" s="55" t="str">
        <f>R79</f>
        <v/>
      </c>
      <c r="W13" s="56" t="str">
        <f>S79</f>
        <v/>
      </c>
      <c r="X13" s="57" t="str">
        <f>R80</f>
        <v/>
      </c>
      <c r="Y13" s="35" t="str">
        <f>S80</f>
        <v/>
      </c>
      <c r="Z13" s="36" t="str">
        <f>R81</f>
        <v/>
      </c>
      <c r="AA13" s="36" t="str">
        <f>S81</f>
        <v/>
      </c>
      <c r="AB13" s="36">
        <f>BI82</f>
        <v>5</v>
      </c>
      <c r="AC13" s="36">
        <f>BA82+BE82</f>
        <v>0</v>
      </c>
      <c r="AD13" s="36">
        <f>BB82+BF82</f>
        <v>1</v>
      </c>
      <c r="AE13" s="36">
        <f>BC82+BG82</f>
        <v>1</v>
      </c>
      <c r="AF13" s="36">
        <f>BD82+BH82</f>
        <v>3</v>
      </c>
      <c r="AG13" s="36">
        <f>AP13</f>
        <v>5</v>
      </c>
      <c r="AH13" s="36">
        <f>AQ13</f>
        <v>14</v>
      </c>
      <c r="AI13" s="58">
        <f>AP14</f>
        <v>3</v>
      </c>
      <c r="AJ13" s="58">
        <f>AQ14</f>
        <v>12</v>
      </c>
      <c r="AK13" s="36">
        <f>BD13</f>
        <v>5</v>
      </c>
      <c r="AL13" s="59">
        <f t="shared" si="5"/>
        <v>0</v>
      </c>
      <c r="AM13" s="59">
        <f t="shared" si="5"/>
        <v>9</v>
      </c>
      <c r="AN13" s="59">
        <f>SUM(M4,M7,M10,M16,M19,M22,M25,M28,M31,M34)</f>
        <v>5</v>
      </c>
      <c r="AO13" s="60">
        <f>SUM(L4,L7,L10,L16,L19,L22,L25,L28,L31,L34)</f>
        <v>5</v>
      </c>
      <c r="AP13" s="61">
        <f t="shared" si="1"/>
        <v>5</v>
      </c>
      <c r="AQ13" s="62">
        <f t="shared" si="1"/>
        <v>14</v>
      </c>
      <c r="AR13" s="42">
        <f>IF(AQ13=0,"",AP13/AQ13)</f>
        <v>0.35714285714285715</v>
      </c>
      <c r="AS13" s="63"/>
      <c r="AT13" s="44"/>
      <c r="AU13" s="17"/>
      <c r="AV13" s="104"/>
      <c r="AW13" s="65">
        <f>AP14*10000000-AQ14*100000+BJ13+BJ12</f>
        <v>28804007</v>
      </c>
      <c r="AX13" s="17"/>
      <c r="AY13" s="46">
        <f>IF(AW13&lt;AW16,7,6)</f>
        <v>7</v>
      </c>
      <c r="AZ13" s="17">
        <f>IF(AW13&lt;AW19,AY13,AY13-1)</f>
        <v>6</v>
      </c>
      <c r="BA13" s="46">
        <f>IF(AW13&lt;AW22,AZ13,AZ13-1)</f>
        <v>5</v>
      </c>
      <c r="BB13" s="17">
        <f>IF(AW13&lt;AW4,BA13,BA13-1)</f>
        <v>5</v>
      </c>
      <c r="BC13" s="46">
        <f>IF(AW13&lt;AW7,BB13,BB13-1)</f>
        <v>5</v>
      </c>
      <c r="BD13" s="17">
        <f>IF(AW13&lt;AW10,BC13,BC13-1)</f>
        <v>5</v>
      </c>
      <c r="BE13" s="46"/>
      <c r="BF13" s="17"/>
      <c r="BG13" s="46"/>
      <c r="BH13" s="17"/>
      <c r="BI13" s="17">
        <f>BH12+BH14</f>
        <v>7</v>
      </c>
      <c r="BJ13" s="17">
        <f>IF(AQ13&lt;&gt;0,ROUND(AP13/AQ13,1)*10000,AP13*10000)</f>
        <v>4000</v>
      </c>
      <c r="BK13" s="17">
        <f t="shared" si="3"/>
        <v>0.35714285714285715</v>
      </c>
      <c r="BL13" s="18" t="s">
        <v>6</v>
      </c>
      <c r="BM13" s="19"/>
      <c r="BN13" s="19"/>
    </row>
    <row r="14" spans="1:66" ht="16.2" thickBot="1">
      <c r="A14" s="20"/>
      <c r="C14" s="22"/>
      <c r="D14" s="23"/>
      <c r="E14" s="458"/>
      <c r="F14" s="106">
        <f>T72</f>
        <v>0</v>
      </c>
      <c r="G14" s="107">
        <f>U72</f>
        <v>0</v>
      </c>
      <c r="H14" s="108">
        <f>T73</f>
        <v>0</v>
      </c>
      <c r="I14" s="109">
        <f>U73</f>
        <v>3</v>
      </c>
      <c r="J14" s="106">
        <f>T74</f>
        <v>0</v>
      </c>
      <c r="K14" s="107">
        <f>U74</f>
        <v>3</v>
      </c>
      <c r="L14" s="108" t="s">
        <v>22</v>
      </c>
      <c r="M14" s="109" t="s">
        <v>22</v>
      </c>
      <c r="N14" s="106">
        <f>T75</f>
        <v>0</v>
      </c>
      <c r="O14" s="107">
        <f>U75</f>
        <v>3</v>
      </c>
      <c r="P14" s="108">
        <f>T76</f>
        <v>0</v>
      </c>
      <c r="Q14" s="109">
        <f>U76</f>
        <v>0</v>
      </c>
      <c r="R14" s="254">
        <f>T77</f>
        <v>0</v>
      </c>
      <c r="S14" s="255">
        <f>U77</f>
        <v>0</v>
      </c>
      <c r="T14" s="243"/>
      <c r="U14" s="244"/>
      <c r="V14" s="110">
        <f>T79</f>
        <v>0</v>
      </c>
      <c r="W14" s="111">
        <f>U79</f>
        <v>0</v>
      </c>
      <c r="X14" s="112">
        <f>T80</f>
        <v>0</v>
      </c>
      <c r="Y14" s="77">
        <f>U80</f>
        <v>0</v>
      </c>
      <c r="Z14" s="78">
        <f>T81</f>
        <v>0</v>
      </c>
      <c r="AA14" s="78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5"/>
        <v>0</v>
      </c>
      <c r="AM14" s="115">
        <f t="shared" si="5"/>
        <v>9</v>
      </c>
      <c r="AN14" s="115">
        <f>SUM(M5,M8,M11,M17,M20,M23,M26,M29,M32,M35)</f>
        <v>3</v>
      </c>
      <c r="AO14" s="116">
        <f>SUM(L5,L8,L11,L17,L20,L23,L26,L29,L32,L35)</f>
        <v>3</v>
      </c>
      <c r="AP14" s="117">
        <f t="shared" si="1"/>
        <v>3</v>
      </c>
      <c r="AQ14" s="118">
        <f t="shared" si="1"/>
        <v>12</v>
      </c>
      <c r="AR14" s="84"/>
      <c r="AS14" s="85"/>
      <c r="AT14" s="86" t="s">
        <v>25</v>
      </c>
      <c r="AU14" s="87"/>
      <c r="AV14" s="87"/>
      <c r="AW14" s="88"/>
      <c r="AX14" s="87">
        <f>IF(L4&lt;M4,1,0)</f>
        <v>1</v>
      </c>
      <c r="AY14" s="46">
        <f t="shared" ref="AY14:AY35" si="6">IF(AW14&lt;AW17,7,6)</f>
        <v>6</v>
      </c>
      <c r="AZ14" s="87">
        <f>IF(L10&lt;M10,1,0)</f>
        <v>0</v>
      </c>
      <c r="BA14" s="89">
        <f>IF(L16&lt;M16,1,0)</f>
        <v>0</v>
      </c>
      <c r="BB14" s="87">
        <f>IF(L19&lt;M19,1,0)</f>
        <v>0</v>
      </c>
      <c r="BC14" s="89">
        <f>IF(L22&lt;M22,1,0)</f>
        <v>0</v>
      </c>
      <c r="BD14" s="87"/>
      <c r="BE14" s="46"/>
      <c r="BF14" s="17"/>
      <c r="BG14" s="46"/>
      <c r="BH14" s="17">
        <f>SUM(AX14:BG14)</f>
        <v>7</v>
      </c>
      <c r="BI14" s="17"/>
      <c r="BJ14" s="17"/>
      <c r="BK14" s="17"/>
      <c r="BL14" s="17"/>
      <c r="BM14" s="19"/>
      <c r="BN14" s="19"/>
    </row>
    <row r="15" spans="1:66" ht="16.2" thickBot="1">
      <c r="A15" s="20"/>
      <c r="C15" s="22"/>
      <c r="D15" s="23"/>
      <c r="E15" s="456" t="s">
        <v>57</v>
      </c>
      <c r="F15" s="24">
        <f>P83</f>
        <v>103</v>
      </c>
      <c r="G15" s="25">
        <f>Q83</f>
        <v>93</v>
      </c>
      <c r="H15" s="26">
        <f>P84</f>
        <v>75</v>
      </c>
      <c r="I15" s="30">
        <f>Q84</f>
        <v>63</v>
      </c>
      <c r="J15" s="24" t="str">
        <f>P85</f>
        <v/>
      </c>
      <c r="K15" s="25" t="str">
        <f>Q85</f>
        <v/>
      </c>
      <c r="L15" s="26" t="str">
        <f>P86</f>
        <v/>
      </c>
      <c r="M15" s="30" t="str">
        <f>Q86</f>
        <v/>
      </c>
      <c r="N15" s="24" t="s">
        <v>22</v>
      </c>
      <c r="O15" s="25" t="s">
        <v>22</v>
      </c>
      <c r="P15" s="26">
        <f>P87</f>
        <v>75</v>
      </c>
      <c r="Q15" s="30">
        <f>Q87</f>
        <v>33</v>
      </c>
      <c r="R15" s="246" t="str">
        <f>P88</f>
        <v/>
      </c>
      <c r="S15" s="247" t="str">
        <f>Q88</f>
        <v/>
      </c>
      <c r="T15" s="235"/>
      <c r="U15" s="236"/>
      <c r="V15" s="32" t="str">
        <f>P90</f>
        <v/>
      </c>
      <c r="W15" s="33" t="str">
        <f>Q90</f>
        <v/>
      </c>
      <c r="X15" s="34" t="str">
        <f>P91</f>
        <v/>
      </c>
      <c r="Y15" s="97" t="str">
        <f>Q91</f>
        <v/>
      </c>
      <c r="Z15" s="98" t="str">
        <f>P92</f>
        <v/>
      </c>
      <c r="AA15" s="98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253</v>
      </c>
      <c r="AM15" s="120">
        <f t="shared" si="7"/>
        <v>189</v>
      </c>
      <c r="AN15" s="38">
        <f>SUM(O3,O6,O9,O12,O18,O21,O24,O27,O30,O33)</f>
        <v>150</v>
      </c>
      <c r="AO15" s="39">
        <f>SUM(N3,N6,N9,N12,N18,N21,N24,N27,N30,N33)</f>
        <v>82</v>
      </c>
      <c r="AP15" s="102">
        <f t="shared" si="1"/>
        <v>403</v>
      </c>
      <c r="AQ15" s="41">
        <f t="shared" si="1"/>
        <v>271</v>
      </c>
      <c r="AR15" s="42">
        <f>IF(AQ15=0,"",AP15/AQ15)</f>
        <v>1.4870848708487086</v>
      </c>
      <c r="AS15" s="43"/>
      <c r="AT15" s="44" t="s">
        <v>23</v>
      </c>
      <c r="AU15" s="45"/>
      <c r="AV15" s="45"/>
      <c r="AW15" s="103"/>
      <c r="AX15" s="45">
        <f>IF(F16&gt;G16,1,0)</f>
        <v>1</v>
      </c>
      <c r="AY15" s="46">
        <f t="shared" si="6"/>
        <v>6</v>
      </c>
      <c r="AZ15" s="45">
        <f>IF(J16&gt;K16,1,0)</f>
        <v>0</v>
      </c>
      <c r="BA15" s="46">
        <f>IF(L16&gt;M16,1,0)</f>
        <v>0</v>
      </c>
      <c r="BB15" s="45">
        <f>IF(P16&gt;Q16,1,0)</f>
        <v>1</v>
      </c>
      <c r="BC15" s="46">
        <f>IF(R16&gt;S16,1,0)</f>
        <v>0</v>
      </c>
      <c r="BD15" s="45"/>
      <c r="BE15" s="46"/>
      <c r="BF15" s="45"/>
      <c r="BG15" s="46"/>
      <c r="BH15" s="45">
        <f>SUM(AX15:BG15)</f>
        <v>8</v>
      </c>
      <c r="BI15" s="17"/>
      <c r="BJ15" s="17">
        <f>IF(AQ15&lt;&gt;0,ROUND(AP15/AQ15,1)*10,AP15*10)</f>
        <v>15</v>
      </c>
      <c r="BK15" s="17">
        <f t="shared" si="3"/>
        <v>1.4870848708487086</v>
      </c>
      <c r="BL15" s="18" t="s">
        <v>24</v>
      </c>
      <c r="BM15" s="19"/>
      <c r="BN15" s="19"/>
    </row>
    <row r="16" spans="1:66" ht="15.6">
      <c r="A16" s="20"/>
      <c r="C16" s="22"/>
      <c r="D16" s="23"/>
      <c r="E16" s="457"/>
      <c r="F16" s="47">
        <f>R83</f>
        <v>3</v>
      </c>
      <c r="G16" s="48">
        <f>S83</f>
        <v>2</v>
      </c>
      <c r="H16" s="49">
        <f>R84</f>
        <v>3</v>
      </c>
      <c r="I16" s="53">
        <f>S84</f>
        <v>0</v>
      </c>
      <c r="J16" s="47" t="str">
        <f>R85</f>
        <v/>
      </c>
      <c r="K16" s="48" t="str">
        <f>S85</f>
        <v/>
      </c>
      <c r="L16" s="49" t="str">
        <f>R86</f>
        <v/>
      </c>
      <c r="M16" s="53" t="str">
        <f>S86</f>
        <v/>
      </c>
      <c r="N16" s="47" t="s">
        <v>22</v>
      </c>
      <c r="O16" s="48" t="s">
        <v>22</v>
      </c>
      <c r="P16" s="49">
        <f>R87</f>
        <v>3</v>
      </c>
      <c r="Q16" s="53">
        <f>S87</f>
        <v>0</v>
      </c>
      <c r="R16" s="248" t="str">
        <f>R88</f>
        <v/>
      </c>
      <c r="S16" s="249" t="str">
        <f>S88</f>
        <v/>
      </c>
      <c r="T16" s="237"/>
      <c r="U16" s="238"/>
      <c r="V16" s="55" t="str">
        <f>R90</f>
        <v/>
      </c>
      <c r="W16" s="56" t="str">
        <f>S90</f>
        <v/>
      </c>
      <c r="X16" s="57" t="str">
        <f>R91</f>
        <v/>
      </c>
      <c r="Y16" s="35" t="str">
        <f>S91</f>
        <v/>
      </c>
      <c r="Z16" s="36" t="str">
        <f>R92</f>
        <v/>
      </c>
      <c r="AA16" s="36" t="str">
        <f>S92</f>
        <v/>
      </c>
      <c r="AB16" s="36">
        <f>BI93</f>
        <v>5</v>
      </c>
      <c r="AC16" s="36">
        <f>BA93+BE93</f>
        <v>4</v>
      </c>
      <c r="AD16" s="36">
        <f>BB93+BF93</f>
        <v>1</v>
      </c>
      <c r="AE16" s="36">
        <f>BC93+BG93</f>
        <v>0</v>
      </c>
      <c r="AF16" s="36">
        <f>BD93+BH93</f>
        <v>0</v>
      </c>
      <c r="AG16" s="36">
        <f>AP16</f>
        <v>15</v>
      </c>
      <c r="AH16" s="36">
        <f>AQ16</f>
        <v>2</v>
      </c>
      <c r="AI16" s="58">
        <f>AP17</f>
        <v>14</v>
      </c>
      <c r="AJ16" s="58">
        <f>AQ17</f>
        <v>1</v>
      </c>
      <c r="AK16" s="36">
        <f>BD16</f>
        <v>1</v>
      </c>
      <c r="AL16" s="59">
        <f t="shared" si="7"/>
        <v>9</v>
      </c>
      <c r="AM16" s="59">
        <f t="shared" si="7"/>
        <v>2</v>
      </c>
      <c r="AN16" s="59">
        <f>SUM(O4,O7,O10,O13,O19,O22,O25,O28,O31,O34)</f>
        <v>6</v>
      </c>
      <c r="AO16" s="60">
        <f>SUM(N4,N7,N10,N13,N19,N22,N25,N28,N31,N34)</f>
        <v>0</v>
      </c>
      <c r="AP16" s="61">
        <f t="shared" si="1"/>
        <v>15</v>
      </c>
      <c r="AQ16" s="62">
        <f t="shared" si="1"/>
        <v>2</v>
      </c>
      <c r="AR16" s="42">
        <f>IF(AQ16=0,"",AP16/AQ16)</f>
        <v>7.5</v>
      </c>
      <c r="AS16" s="63"/>
      <c r="AT16" s="44"/>
      <c r="AU16" s="45"/>
      <c r="AV16" s="64"/>
      <c r="AW16" s="65">
        <f>AP17*10000000-AQ17*100000+BJ16+BJ15</f>
        <v>139975015</v>
      </c>
      <c r="AX16" s="45"/>
      <c r="AY16" s="46">
        <f t="shared" si="6"/>
        <v>6</v>
      </c>
      <c r="AZ16" s="45">
        <f>IF(AW16&lt;AW22,AY16,AY16-1)</f>
        <v>5</v>
      </c>
      <c r="BA16" s="46">
        <f>IF(AW16&lt;AW4,AZ16,AZ16-1)</f>
        <v>4</v>
      </c>
      <c r="BB16" s="45">
        <f>IF(AW16&lt;AW7,BA16,BA16-1)</f>
        <v>3</v>
      </c>
      <c r="BC16" s="46">
        <f>IF(AW16&lt;AW10,BB16,BB16-1)</f>
        <v>2</v>
      </c>
      <c r="BD16" s="45">
        <f>IF(AW16&lt;AW13,BC16,BC16-1)</f>
        <v>1</v>
      </c>
      <c r="BE16" s="46"/>
      <c r="BF16" s="45"/>
      <c r="BG16" s="46"/>
      <c r="BH16" s="45"/>
      <c r="BI16" s="17">
        <f>BH15+BH17</f>
        <v>14</v>
      </c>
      <c r="BJ16" s="17">
        <f>IF(AQ16&lt;&gt;0,ROUND(AP16/AQ16,1)*10000,AP16*10000)</f>
        <v>75000</v>
      </c>
      <c r="BK16" s="17">
        <f t="shared" si="3"/>
        <v>7.5</v>
      </c>
      <c r="BL16" s="18" t="s">
        <v>6</v>
      </c>
      <c r="BM16" s="19"/>
      <c r="BN16" s="19"/>
    </row>
    <row r="17" spans="1:67" ht="16.5" customHeight="1" thickBot="1">
      <c r="A17" s="20"/>
      <c r="C17" s="22"/>
      <c r="D17" s="23"/>
      <c r="E17" s="458"/>
      <c r="F17" s="106">
        <f>T83</f>
        <v>2</v>
      </c>
      <c r="G17" s="107">
        <f>U83</f>
        <v>1</v>
      </c>
      <c r="H17" s="108">
        <f>T84</f>
        <v>3</v>
      </c>
      <c r="I17" s="109">
        <f>U84</f>
        <v>0</v>
      </c>
      <c r="J17" s="106">
        <f>T85</f>
        <v>0</v>
      </c>
      <c r="K17" s="107">
        <f>U85</f>
        <v>0</v>
      </c>
      <c r="L17" s="108">
        <f>T86</f>
        <v>0</v>
      </c>
      <c r="M17" s="109">
        <f>U86</f>
        <v>0</v>
      </c>
      <c r="N17" s="106" t="s">
        <v>22</v>
      </c>
      <c r="O17" s="107" t="s">
        <v>22</v>
      </c>
      <c r="P17" s="108">
        <f>T87</f>
        <v>3</v>
      </c>
      <c r="Q17" s="109">
        <f>U87</f>
        <v>0</v>
      </c>
      <c r="R17" s="254">
        <f>T88</f>
        <v>0</v>
      </c>
      <c r="S17" s="255">
        <f>U88</f>
        <v>0</v>
      </c>
      <c r="T17" s="243"/>
      <c r="U17" s="244"/>
      <c r="V17" s="110">
        <f>T90</f>
        <v>0</v>
      </c>
      <c r="W17" s="111">
        <f>U90</f>
        <v>0</v>
      </c>
      <c r="X17" s="112">
        <f>T91</f>
        <v>0</v>
      </c>
      <c r="Y17" s="77">
        <f>U91</f>
        <v>0</v>
      </c>
      <c r="Z17" s="78">
        <f>T92</f>
        <v>0</v>
      </c>
      <c r="AA17" s="78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8</v>
      </c>
      <c r="AM17" s="115">
        <f t="shared" si="7"/>
        <v>1</v>
      </c>
      <c r="AN17" s="115">
        <f>SUM(O5,O8,O11,O14,O20,O23,O26,O29,O32,O35)</f>
        <v>6</v>
      </c>
      <c r="AO17" s="116">
        <f>SUM(N5,N8,N11,N14,N20,N23,N26,N29,N32,N35)</f>
        <v>0</v>
      </c>
      <c r="AP17" s="117">
        <f t="shared" si="1"/>
        <v>14</v>
      </c>
      <c r="AQ17" s="118">
        <f t="shared" si="1"/>
        <v>1</v>
      </c>
      <c r="AR17" s="84"/>
      <c r="AS17" s="85"/>
      <c r="AT17" s="86" t="s">
        <v>25</v>
      </c>
      <c r="AU17" s="87"/>
      <c r="AV17" s="87"/>
      <c r="AW17" s="88"/>
      <c r="AX17" s="87">
        <f>IF(N4&lt;O4,1,0)</f>
        <v>0</v>
      </c>
      <c r="AY17" s="46">
        <f t="shared" si="6"/>
        <v>6</v>
      </c>
      <c r="AZ17" s="87">
        <f>IF(N10&lt;O10,1,0)</f>
        <v>0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45"/>
      <c r="BE17" s="46"/>
      <c r="BF17" s="45"/>
      <c r="BG17" s="46"/>
      <c r="BH17" s="45">
        <f>SUM(AX17:BG17)</f>
        <v>6</v>
      </c>
      <c r="BI17" s="17"/>
      <c r="BJ17" s="17"/>
      <c r="BK17" s="17"/>
      <c r="BL17" s="17"/>
      <c r="BM17" s="19"/>
      <c r="BN17" s="19"/>
    </row>
    <row r="18" spans="1:67" ht="15.75" customHeight="1" thickBot="1">
      <c r="A18" s="20"/>
      <c r="C18" s="22"/>
      <c r="D18" s="23"/>
      <c r="E18" s="513" t="s">
        <v>62</v>
      </c>
      <c r="F18" s="24" t="str">
        <f>P94</f>
        <v/>
      </c>
      <c r="G18" s="25" t="str">
        <f>Q94</f>
        <v/>
      </c>
      <c r="H18" s="26" t="str">
        <f>P95</f>
        <v/>
      </c>
      <c r="I18" s="30" t="str">
        <f>Q95</f>
        <v/>
      </c>
      <c r="J18" s="24">
        <f>P96</f>
        <v>63</v>
      </c>
      <c r="K18" s="25">
        <f>Q96</f>
        <v>75</v>
      </c>
      <c r="L18" s="26">
        <f>P97</f>
        <v>105</v>
      </c>
      <c r="M18" s="30">
        <f>Q97</f>
        <v>87</v>
      </c>
      <c r="N18" s="24" t="str">
        <f>P98</f>
        <v/>
      </c>
      <c r="O18" s="25" t="str">
        <f>Q98</f>
        <v/>
      </c>
      <c r="P18" s="26" t="s">
        <v>22</v>
      </c>
      <c r="Q18" s="30" t="s">
        <v>22</v>
      </c>
      <c r="R18" s="246" t="str">
        <f>P99</f>
        <v/>
      </c>
      <c r="S18" s="247" t="str">
        <f>Q99</f>
        <v/>
      </c>
      <c r="T18" s="235"/>
      <c r="U18" s="236"/>
      <c r="V18" s="32" t="str">
        <f>P101</f>
        <v/>
      </c>
      <c r="W18" s="33" t="str">
        <f>Q101</f>
        <v/>
      </c>
      <c r="X18" s="34" t="str">
        <f>P102</f>
        <v/>
      </c>
      <c r="Y18" s="97" t="str">
        <f>Q102</f>
        <v/>
      </c>
      <c r="Z18" s="98" t="str">
        <f>P103</f>
        <v/>
      </c>
      <c r="AA18" s="98" t="str">
        <f>Q103</f>
        <v/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>
        <f t="shared" ref="AL18:AM20" si="8">SUM(F18,H18,J18,L18,N18,R18,T18,V18,X18,Z18)</f>
        <v>168</v>
      </c>
      <c r="AM18" s="120">
        <f t="shared" si="8"/>
        <v>162</v>
      </c>
      <c r="AN18" s="38">
        <f>SUM(Q3,Q6,Q9,Q12,Q15,Q21,Q24,Q27,Q30,Q33)</f>
        <v>248</v>
      </c>
      <c r="AO18" s="39">
        <f>SUM(P3,P6,P9,P12,P15,P21,P24,P27,P30,P33)</f>
        <v>355</v>
      </c>
      <c r="AP18" s="102">
        <f t="shared" si="1"/>
        <v>416</v>
      </c>
      <c r="AQ18" s="41">
        <f t="shared" si="1"/>
        <v>517</v>
      </c>
      <c r="AR18" s="42">
        <f>IF(AQ18=0,"",AP18/AQ18)</f>
        <v>0.80464216634429397</v>
      </c>
      <c r="AS18" s="43"/>
      <c r="AT18" s="44" t="s">
        <v>23</v>
      </c>
      <c r="AU18" s="17"/>
      <c r="AV18" s="17"/>
      <c r="AW18" s="103"/>
      <c r="AX18" s="17">
        <f>IF(F19&gt;G19,1,0)</f>
        <v>0</v>
      </c>
      <c r="AY18" s="46">
        <f t="shared" si="6"/>
        <v>6</v>
      </c>
      <c r="AZ18" s="17">
        <f>IF(J19&gt;K19,1,0)</f>
        <v>0</v>
      </c>
      <c r="BA18" s="46">
        <f>IF(L19&gt;M19,1,0)</f>
        <v>1</v>
      </c>
      <c r="BB18" s="17">
        <f>IF(N19&gt;O19,1,0)</f>
        <v>0</v>
      </c>
      <c r="BC18" s="46">
        <f>IF(R19&gt;S19,1,0)</f>
        <v>0</v>
      </c>
      <c r="BD18" s="17"/>
      <c r="BE18" s="46"/>
      <c r="BF18" s="17"/>
      <c r="BG18" s="46"/>
      <c r="BH18" s="17">
        <f>SUM(AX18:BG18)</f>
        <v>7</v>
      </c>
      <c r="BI18" s="17"/>
      <c r="BJ18" s="17">
        <f>IF(AQ18&lt;&gt;0,ROUND(AP18/AQ18,1)*10,AP18*10)</f>
        <v>8</v>
      </c>
      <c r="BK18" s="17">
        <f t="shared" si="3"/>
        <v>0.80464216634429397</v>
      </c>
      <c r="BL18" s="18" t="s">
        <v>24</v>
      </c>
      <c r="BM18" s="19"/>
      <c r="BN18" s="19"/>
    </row>
    <row r="19" spans="1:67" ht="15.75" customHeight="1">
      <c r="A19" s="20"/>
      <c r="C19" s="22"/>
      <c r="D19" s="23"/>
      <c r="E19" s="457"/>
      <c r="F19" s="47" t="str">
        <f>R94</f>
        <v/>
      </c>
      <c r="G19" s="48" t="str">
        <f>S94</f>
        <v/>
      </c>
      <c r="H19" s="49" t="str">
        <f>R95</f>
        <v/>
      </c>
      <c r="I19" s="53" t="str">
        <f>S95</f>
        <v/>
      </c>
      <c r="J19" s="47">
        <f>R96</f>
        <v>0</v>
      </c>
      <c r="K19" s="48">
        <f>S96</f>
        <v>3</v>
      </c>
      <c r="L19" s="49">
        <f>R97</f>
        <v>3</v>
      </c>
      <c r="M19" s="53">
        <f>S97</f>
        <v>2</v>
      </c>
      <c r="N19" s="47" t="str">
        <f>R98</f>
        <v/>
      </c>
      <c r="O19" s="48" t="str">
        <f>S98</f>
        <v/>
      </c>
      <c r="P19" s="49" t="s">
        <v>22</v>
      </c>
      <c r="Q19" s="53" t="s">
        <v>22</v>
      </c>
      <c r="R19" s="248" t="str">
        <f>R99</f>
        <v/>
      </c>
      <c r="S19" s="249" t="str">
        <f>S99</f>
        <v/>
      </c>
      <c r="T19" s="237"/>
      <c r="U19" s="238"/>
      <c r="V19" s="55" t="str">
        <f>R101</f>
        <v/>
      </c>
      <c r="W19" s="56" t="str">
        <f>S101</f>
        <v/>
      </c>
      <c r="X19" s="57" t="str">
        <f>R102</f>
        <v/>
      </c>
      <c r="Y19" s="35" t="str">
        <f>S102</f>
        <v/>
      </c>
      <c r="Z19" s="36" t="str">
        <f>R103</f>
        <v/>
      </c>
      <c r="AA19" s="36" t="str">
        <f>S103</f>
        <v/>
      </c>
      <c r="AB19" s="36">
        <f>BI104</f>
        <v>6</v>
      </c>
      <c r="AC19" s="36">
        <f>BA104+BE104</f>
        <v>0</v>
      </c>
      <c r="AD19" s="36">
        <f>BB104+BF104</f>
        <v>1</v>
      </c>
      <c r="AE19" s="36">
        <f>BC104+BG104</f>
        <v>1</v>
      </c>
      <c r="AF19" s="36">
        <f>BD104+BH104</f>
        <v>4</v>
      </c>
      <c r="AG19" s="36">
        <f>AP19</f>
        <v>6</v>
      </c>
      <c r="AH19" s="36">
        <f>AQ19</f>
        <v>17</v>
      </c>
      <c r="AI19" s="58">
        <f>AP20</f>
        <v>3</v>
      </c>
      <c r="AJ19" s="58">
        <f>AQ20</f>
        <v>15</v>
      </c>
      <c r="AK19" s="36">
        <f>BD19</f>
        <v>6</v>
      </c>
      <c r="AL19" s="59">
        <f t="shared" si="8"/>
        <v>3</v>
      </c>
      <c r="AM19" s="59">
        <f t="shared" si="8"/>
        <v>5</v>
      </c>
      <c r="AN19" s="59">
        <f>SUM(Q4,Q7,Q10,Q13,Q16,Q22,Q25,Q28,Q31,Q34)</f>
        <v>3</v>
      </c>
      <c r="AO19" s="60">
        <f>SUM(P4,P7,P10,P13,P16,P22,P25,P28,P31,P34)</f>
        <v>12</v>
      </c>
      <c r="AP19" s="61">
        <f t="shared" si="1"/>
        <v>6</v>
      </c>
      <c r="AQ19" s="62">
        <f t="shared" si="1"/>
        <v>17</v>
      </c>
      <c r="AR19" s="42">
        <f>IF(AQ19=0,"",AP19/AQ19)</f>
        <v>0.35294117647058826</v>
      </c>
      <c r="AS19" s="63"/>
      <c r="AT19" s="44"/>
      <c r="AU19" s="17"/>
      <c r="AV19" s="104"/>
      <c r="AW19" s="65">
        <f>AP20*10000000-AQ20*100000+BJ19+BJ18</f>
        <v>28504008</v>
      </c>
      <c r="AX19" s="17"/>
      <c r="AY19" s="46">
        <f t="shared" si="6"/>
        <v>6</v>
      </c>
      <c r="AZ19" s="17">
        <f>IF(AW19&lt;AW4,AY19,AY19-1)</f>
        <v>6</v>
      </c>
      <c r="BA19" s="46">
        <f>IF(AW19&lt;AW7,AZ19,AZ19-1)</f>
        <v>6</v>
      </c>
      <c r="BB19" s="17">
        <f>IF(AW19&lt;AW10,BA19,BA19-1)</f>
        <v>6</v>
      </c>
      <c r="BC19" s="46">
        <f>IF(AW19&lt;AW13,BB19,BB19-1)</f>
        <v>6</v>
      </c>
      <c r="BD19" s="17">
        <f>IF(AW19&lt;AW16,BC19,BC19-1)</f>
        <v>6</v>
      </c>
      <c r="BE19" s="46"/>
      <c r="BF19" s="17"/>
      <c r="BG19" s="46"/>
      <c r="BH19" s="17"/>
      <c r="BI19" s="17">
        <f>BH18+BH20</f>
        <v>13</v>
      </c>
      <c r="BJ19" s="17">
        <f>IF(AQ19&lt;&gt;0,ROUND(AP19/AQ19,1)*10000,AP19*10000)</f>
        <v>4000</v>
      </c>
      <c r="BK19" s="17">
        <f t="shared" si="3"/>
        <v>0.35294117647058826</v>
      </c>
      <c r="BL19" s="18" t="s">
        <v>6</v>
      </c>
      <c r="BM19" s="19"/>
      <c r="BN19" s="19"/>
    </row>
    <row r="20" spans="1:67" ht="16.5" customHeight="1" thickBot="1">
      <c r="A20" s="20"/>
      <c r="C20" s="22"/>
      <c r="D20" s="23"/>
      <c r="E20" s="458"/>
      <c r="F20" s="106">
        <f>T94</f>
        <v>0</v>
      </c>
      <c r="G20" s="107">
        <f>U94</f>
        <v>0</v>
      </c>
      <c r="H20" s="108">
        <f>T95</f>
        <v>0</v>
      </c>
      <c r="I20" s="109">
        <f>U95</f>
        <v>0</v>
      </c>
      <c r="J20" s="106">
        <f>T96</f>
        <v>0</v>
      </c>
      <c r="K20" s="107">
        <f>U96</f>
        <v>3</v>
      </c>
      <c r="L20" s="108">
        <f>T97</f>
        <v>2</v>
      </c>
      <c r="M20" s="109">
        <f>U97</f>
        <v>1</v>
      </c>
      <c r="N20" s="106">
        <f>T98</f>
        <v>0</v>
      </c>
      <c r="O20" s="107">
        <f>U98</f>
        <v>0</v>
      </c>
      <c r="P20" s="108" t="s">
        <v>22</v>
      </c>
      <c r="Q20" s="109" t="s">
        <v>22</v>
      </c>
      <c r="R20" s="254">
        <f>T99</f>
        <v>0</v>
      </c>
      <c r="S20" s="255">
        <f>U99</f>
        <v>0</v>
      </c>
      <c r="T20" s="243"/>
      <c r="U20" s="244"/>
      <c r="V20" s="110">
        <f>T101</f>
        <v>0</v>
      </c>
      <c r="W20" s="111">
        <f>U101</f>
        <v>0</v>
      </c>
      <c r="X20" s="112">
        <f>T102</f>
        <v>0</v>
      </c>
      <c r="Y20" s="77">
        <f>U102</f>
        <v>0</v>
      </c>
      <c r="Z20" s="78">
        <f>T103</f>
        <v>0</v>
      </c>
      <c r="AA20" s="78">
        <f>U103</f>
        <v>0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>
        <f t="shared" si="8"/>
        <v>2</v>
      </c>
      <c r="AM20" s="115">
        <f t="shared" si="8"/>
        <v>4</v>
      </c>
      <c r="AN20" s="115">
        <f>SUM(Q5,Q8,Q11,Q14,Q17,Q23,Q26,Q29,Q32,Q35)</f>
        <v>1</v>
      </c>
      <c r="AO20" s="116">
        <f>SUM(P5,P8,P11,P14,P17,P23,P26,P29,P32,P35)</f>
        <v>11</v>
      </c>
      <c r="AP20" s="117">
        <f t="shared" si="1"/>
        <v>3</v>
      </c>
      <c r="AQ20" s="118">
        <f t="shared" si="1"/>
        <v>15</v>
      </c>
      <c r="AR20" s="84"/>
      <c r="AS20" s="85"/>
      <c r="AT20" s="86" t="s">
        <v>25</v>
      </c>
      <c r="AU20" s="87"/>
      <c r="AV20" s="87"/>
      <c r="AW20" s="88"/>
      <c r="AX20" s="87">
        <f>IF(P4&lt;Q4,1,0)</f>
        <v>0</v>
      </c>
      <c r="AY20" s="46">
        <f t="shared" si="6"/>
        <v>6</v>
      </c>
      <c r="AZ20" s="87">
        <f>IF(P10&lt;Q10,1,0)</f>
        <v>0</v>
      </c>
      <c r="BA20" s="89">
        <f>IF(P13&lt;Q13,1,0)</f>
        <v>0</v>
      </c>
      <c r="BB20" s="87">
        <f>IF(T4&lt;U4,1,0)</f>
        <v>0</v>
      </c>
      <c r="BC20" s="89">
        <f>IF(T4&lt;U4,1,0)</f>
        <v>0</v>
      </c>
      <c r="BD20" s="87"/>
      <c r="BE20" s="46"/>
      <c r="BF20" s="17"/>
      <c r="BG20" s="46"/>
      <c r="BH20" s="17">
        <f>SUM(AX20:BG20)</f>
        <v>6</v>
      </c>
      <c r="BI20" s="17"/>
      <c r="BJ20" s="17"/>
      <c r="BK20" s="17"/>
      <c r="BL20" s="17"/>
      <c r="BM20" s="19"/>
      <c r="BN20" s="19"/>
    </row>
    <row r="21" spans="1:67" ht="15.75" hidden="1" customHeight="1" thickBot="1">
      <c r="A21" s="20"/>
      <c r="C21" s="22"/>
      <c r="D21" s="23"/>
      <c r="E21" s="456"/>
      <c r="F21" s="24" t="str">
        <f>P105</f>
        <v/>
      </c>
      <c r="G21" s="25" t="str">
        <f>Q105</f>
        <v/>
      </c>
      <c r="H21" s="26" t="str">
        <f>P106</f>
        <v/>
      </c>
      <c r="I21" s="30" t="str">
        <f>Q106</f>
        <v/>
      </c>
      <c r="J21" s="24" t="str">
        <f>P107</f>
        <v/>
      </c>
      <c r="K21" s="25" t="str">
        <f>Q107</f>
        <v/>
      </c>
      <c r="L21" s="26" t="str">
        <f>P108</f>
        <v/>
      </c>
      <c r="M21" s="30" t="str">
        <f>Q108</f>
        <v/>
      </c>
      <c r="N21" s="24" t="str">
        <f>P109</f>
        <v/>
      </c>
      <c r="O21" s="25" t="str">
        <f>Q109</f>
        <v/>
      </c>
      <c r="P21" s="256" t="str">
        <f>P110</f>
        <v/>
      </c>
      <c r="Q21" s="257" t="str">
        <f>Q110</f>
        <v/>
      </c>
      <c r="R21" s="24" t="s">
        <v>22</v>
      </c>
      <c r="S21" s="31" t="s">
        <v>22</v>
      </c>
      <c r="T21" s="235"/>
      <c r="U21" s="236"/>
      <c r="V21" s="32" t="str">
        <f>P112</f>
        <v/>
      </c>
      <c r="W21" s="33" t="str">
        <f>Q112</f>
        <v/>
      </c>
      <c r="X21" s="34" t="str">
        <f>P113</f>
        <v/>
      </c>
      <c r="Y21" s="97" t="str">
        <f>Q113</f>
        <v/>
      </c>
      <c r="Z21" s="98" t="str">
        <f>P114</f>
        <v/>
      </c>
      <c r="AA21" s="98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9">SUM(F21,H21,J21,L21,N21,P21,T21,V21,X21,Z21)</f>
        <v>0</v>
      </c>
      <c r="AM21" s="38">
        <f t="shared" si="9"/>
        <v>0</v>
      </c>
      <c r="AN21" s="38">
        <f>SUM(S3,S6,S9,S12,S15,S18,S24,S27,S30,S33)</f>
        <v>0</v>
      </c>
      <c r="AO21" s="39">
        <f>SUM(R3,R6,R9,R12,R15,R18,R24,R27,R30,R33)</f>
        <v>0</v>
      </c>
      <c r="AP21" s="102">
        <f t="shared" si="1"/>
        <v>0</v>
      </c>
      <c r="AQ21" s="41">
        <f t="shared" si="1"/>
        <v>0</v>
      </c>
      <c r="AR21" s="42" t="str">
        <f>IF(AQ21=0,"",AP21/AQ21)</f>
        <v/>
      </c>
      <c r="AS21" s="43"/>
      <c r="AT21" s="44" t="s">
        <v>23</v>
      </c>
      <c r="AU21" s="45"/>
      <c r="AV21" s="45"/>
      <c r="AW21" s="103"/>
      <c r="AX21" s="45">
        <f>IF(F22&gt;G22,1,0)</f>
        <v>0</v>
      </c>
      <c r="AY21" s="46">
        <f t="shared" si="6"/>
        <v>6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0</v>
      </c>
      <c r="BD21" s="45"/>
      <c r="BE21" s="46"/>
      <c r="BF21" s="45"/>
      <c r="BG21" s="46"/>
      <c r="BH21" s="45">
        <f>SUM(AX21:BG21)</f>
        <v>6</v>
      </c>
      <c r="BI21" s="17"/>
      <c r="BJ21" s="17">
        <f>IF(AQ21&lt;&gt;0,ROUND(AP21/AQ21,1)*10,AP21*10)</f>
        <v>0</v>
      </c>
      <c r="BK21" s="17">
        <f t="shared" si="3"/>
        <v>0</v>
      </c>
      <c r="BL21" s="18" t="s">
        <v>24</v>
      </c>
      <c r="BM21" s="19"/>
      <c r="BN21" s="19"/>
    </row>
    <row r="22" spans="1:67" ht="15.75" hidden="1" customHeight="1">
      <c r="A22" s="20"/>
      <c r="C22" s="22"/>
      <c r="D22" s="23"/>
      <c r="E22" s="457"/>
      <c r="F22" s="47" t="str">
        <f>R105</f>
        <v/>
      </c>
      <c r="G22" s="48" t="str">
        <f>S105</f>
        <v/>
      </c>
      <c r="H22" s="49" t="str">
        <f>R106</f>
        <v/>
      </c>
      <c r="I22" s="53" t="str">
        <f>S106</f>
        <v/>
      </c>
      <c r="J22" s="47" t="str">
        <f>R107</f>
        <v/>
      </c>
      <c r="K22" s="48" t="str">
        <f>S107</f>
        <v/>
      </c>
      <c r="L22" s="49" t="str">
        <f>R108</f>
        <v/>
      </c>
      <c r="M22" s="53" t="str">
        <f>S108</f>
        <v/>
      </c>
      <c r="N22" s="47" t="str">
        <f>R109</f>
        <v/>
      </c>
      <c r="O22" s="48" t="str">
        <f>S109</f>
        <v/>
      </c>
      <c r="P22" s="258" t="str">
        <f>R110</f>
        <v/>
      </c>
      <c r="Q22" s="259" t="str">
        <f>S110</f>
        <v/>
      </c>
      <c r="R22" s="47" t="s">
        <v>22</v>
      </c>
      <c r="S22" s="54" t="s">
        <v>22</v>
      </c>
      <c r="T22" s="237"/>
      <c r="U22" s="238"/>
      <c r="V22" s="55" t="str">
        <f>R112</f>
        <v/>
      </c>
      <c r="W22" s="56" t="str">
        <f>S112</f>
        <v/>
      </c>
      <c r="X22" s="57" t="str">
        <f>R113</f>
        <v/>
      </c>
      <c r="Y22" s="35" t="str">
        <f>S113</f>
        <v/>
      </c>
      <c r="Z22" s="36" t="str">
        <f>R114</f>
        <v/>
      </c>
      <c r="AA22" s="36" t="str">
        <f>S114</f>
        <v/>
      </c>
      <c r="AB22" s="36">
        <f>BI115</f>
        <v>0</v>
      </c>
      <c r="AC22" s="36">
        <f>BA115+BE115</f>
        <v>0</v>
      </c>
      <c r="AD22" s="36">
        <f>BB115+BF115</f>
        <v>0</v>
      </c>
      <c r="AE22" s="36">
        <f>BC115+BG115</f>
        <v>0</v>
      </c>
      <c r="AF22" s="36">
        <f>BD115+BH115</f>
        <v>0</v>
      </c>
      <c r="AG22" s="36">
        <f>AP22</f>
        <v>0</v>
      </c>
      <c r="AH22" s="36">
        <f>AQ22</f>
        <v>0</v>
      </c>
      <c r="AI22" s="58">
        <f>AP23</f>
        <v>0</v>
      </c>
      <c r="AJ22" s="58">
        <f>AQ23</f>
        <v>0</v>
      </c>
      <c r="AK22" s="36">
        <f>BD22</f>
        <v>7</v>
      </c>
      <c r="AL22" s="37">
        <f t="shared" si="9"/>
        <v>0</v>
      </c>
      <c r="AM22" s="37">
        <f t="shared" si="9"/>
        <v>0</v>
      </c>
      <c r="AN22" s="59">
        <f>SUM(S4,S7,S10,S13,S16,S19,S25,S28,S31,S34)</f>
        <v>0</v>
      </c>
      <c r="AO22" s="60">
        <f>SUM(R4,R7,R10,R13,R16,R19,R25,R28,R31,R34)</f>
        <v>0</v>
      </c>
      <c r="AP22" s="61">
        <f t="shared" si="1"/>
        <v>0</v>
      </c>
      <c r="AQ22" s="62">
        <f t="shared" si="1"/>
        <v>0</v>
      </c>
      <c r="AR22" s="42" t="str">
        <f>IF(AQ22=0,"",AP22/AQ22)</f>
        <v/>
      </c>
      <c r="AS22" s="63"/>
      <c r="AT22" s="44"/>
      <c r="AU22" s="45"/>
      <c r="AV22" s="64"/>
      <c r="AW22" s="65">
        <f>AP23*10000000-AQ23*100000+BJ22+BJ21</f>
        <v>0</v>
      </c>
      <c r="AX22" s="45"/>
      <c r="AY22" s="46">
        <f>IF(AW22&lt;AW4,7,6)</f>
        <v>7</v>
      </c>
      <c r="AZ22" s="45">
        <f>IF(AW22&lt;AW7,AY22,AY22-1)</f>
        <v>7</v>
      </c>
      <c r="BA22" s="46">
        <f>IF(AW22&lt;AW10,AZ22,AZ22-1)</f>
        <v>7</v>
      </c>
      <c r="BB22" s="45">
        <f>IF(AW22&lt;AW13,BA22,BA22-1)</f>
        <v>7</v>
      </c>
      <c r="BC22" s="46">
        <f>IF(AW22&lt;AW16,BB22,BB22-1)</f>
        <v>7</v>
      </c>
      <c r="BD22" s="45">
        <f>IF(AW22&lt;AW19,BC22,BC22-1)</f>
        <v>7</v>
      </c>
      <c r="BE22" s="46"/>
      <c r="BF22" s="45"/>
      <c r="BG22" s="46"/>
      <c r="BH22" s="45"/>
      <c r="BI22" s="17">
        <f>BH21+BH23</f>
        <v>12</v>
      </c>
      <c r="BJ22" s="17">
        <f>IF(AQ22&lt;&gt;0,ROUND(AP22/AQ22,1)*10000,AP22*10000)</f>
        <v>0</v>
      </c>
      <c r="BK22" s="17">
        <f t="shared" si="3"/>
        <v>0</v>
      </c>
      <c r="BL22" s="18" t="s">
        <v>6</v>
      </c>
      <c r="BM22" s="19"/>
      <c r="BN22" s="19"/>
      <c r="BO22" s="19"/>
    </row>
    <row r="23" spans="1:67" ht="16.5" hidden="1" customHeight="1" thickBot="1">
      <c r="A23" s="20"/>
      <c r="C23" s="22"/>
      <c r="D23" s="23"/>
      <c r="E23" s="458"/>
      <c r="F23" s="66">
        <f>T105</f>
        <v>0</v>
      </c>
      <c r="G23" s="67">
        <f>U105</f>
        <v>0</v>
      </c>
      <c r="H23" s="121">
        <f>T106</f>
        <v>0</v>
      </c>
      <c r="I23" s="122">
        <f>U106</f>
        <v>0</v>
      </c>
      <c r="J23" s="66">
        <f>T107</f>
        <v>0</v>
      </c>
      <c r="K23" s="67">
        <f>U107</f>
        <v>0</v>
      </c>
      <c r="L23" s="121">
        <f>T108</f>
        <v>0</v>
      </c>
      <c r="M23" s="122">
        <f>U108</f>
        <v>0</v>
      </c>
      <c r="N23" s="66">
        <f>T109</f>
        <v>0</v>
      </c>
      <c r="O23" s="67">
        <f>U109</f>
        <v>0</v>
      </c>
      <c r="P23" s="260">
        <f>T110</f>
        <v>0</v>
      </c>
      <c r="Q23" s="261">
        <f>U110</f>
        <v>0</v>
      </c>
      <c r="R23" s="66" t="s">
        <v>22</v>
      </c>
      <c r="S23" s="73" t="s">
        <v>22</v>
      </c>
      <c r="T23" s="239"/>
      <c r="U23" s="240"/>
      <c r="V23" s="74">
        <f>T112</f>
        <v>0</v>
      </c>
      <c r="W23" s="75">
        <f>U112</f>
        <v>0</v>
      </c>
      <c r="X23" s="76">
        <f>T113</f>
        <v>0</v>
      </c>
      <c r="Y23" s="77">
        <f>U113</f>
        <v>0</v>
      </c>
      <c r="Z23" s="78">
        <f>T114</f>
        <v>0</v>
      </c>
      <c r="AA23" s="78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9"/>
        <v>0</v>
      </c>
      <c r="AM23" s="123">
        <f t="shared" si="9"/>
        <v>0</v>
      </c>
      <c r="AN23" s="80">
        <f>SUM(S5,S8,S11,S14,S17,S20,S26,S29,S32,S35)</f>
        <v>0</v>
      </c>
      <c r="AO23" s="81">
        <f>SUM(R5,R8,R11,R14,R17,R20,R26,R29,R32,R35)</f>
        <v>0</v>
      </c>
      <c r="AP23" s="82">
        <f t="shared" si="1"/>
        <v>0</v>
      </c>
      <c r="AQ23" s="124">
        <f t="shared" si="1"/>
        <v>0</v>
      </c>
      <c r="AR23" s="125"/>
      <c r="AS23" s="126"/>
      <c r="AT23" s="86" t="s">
        <v>25</v>
      </c>
      <c r="AU23" s="87"/>
      <c r="AV23" s="87"/>
      <c r="AW23" s="88"/>
      <c r="AX23" s="87">
        <f>IF(R4&lt;S4,1,0)</f>
        <v>0</v>
      </c>
      <c r="AY23" s="46">
        <f t="shared" si="6"/>
        <v>6</v>
      </c>
      <c r="AZ23" s="87">
        <f>IF(R10&lt;S10,1,0)</f>
        <v>0</v>
      </c>
      <c r="BA23" s="89">
        <f>IF(R13&lt;S13,1,0)</f>
        <v>0</v>
      </c>
      <c r="BB23" s="87">
        <f>IF(R16&lt;S16,1,0)</f>
        <v>0</v>
      </c>
      <c r="BC23" s="89">
        <f>IF(R19&lt;S19,1,0)</f>
        <v>0</v>
      </c>
      <c r="BD23" s="87"/>
      <c r="BE23" s="46"/>
      <c r="BF23" s="45"/>
      <c r="BG23" s="46"/>
      <c r="BH23" s="45">
        <f>SUM(AX23:BG23)</f>
        <v>6</v>
      </c>
      <c r="BI23" s="17"/>
      <c r="BJ23" s="17"/>
      <c r="BK23" s="17"/>
      <c r="BL23" s="17"/>
      <c r="BM23" s="19"/>
      <c r="BN23" s="19"/>
    </row>
    <row r="24" spans="1:67" ht="15.75" hidden="1" customHeight="1" thickBot="1">
      <c r="A24" s="20"/>
      <c r="C24" s="22"/>
      <c r="D24" s="23"/>
      <c r="E24" s="454"/>
      <c r="F24" s="154" t="str">
        <f>P116</f>
        <v/>
      </c>
      <c r="G24" s="155" t="str">
        <f>Q116</f>
        <v/>
      </c>
      <c r="H24" s="127" t="str">
        <f>P117</f>
        <v/>
      </c>
      <c r="I24" s="128" t="str">
        <f>Q117</f>
        <v/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154" t="str">
        <f>P120</f>
        <v/>
      </c>
      <c r="O24" s="155" t="str">
        <f>Q120</f>
        <v/>
      </c>
      <c r="P24" s="127" t="str">
        <f>P121</f>
        <v/>
      </c>
      <c r="Q24" s="128" t="str">
        <f>Q121</f>
        <v/>
      </c>
      <c r="R24" s="154" t="str">
        <f>P122</f>
        <v/>
      </c>
      <c r="S24" s="95" t="str">
        <f>Q122</f>
        <v/>
      </c>
      <c r="T24" s="96" t="s">
        <v>22</v>
      </c>
      <c r="U24" s="156" t="s">
        <v>22</v>
      </c>
      <c r="V24" s="94" t="str">
        <f>P123</f>
        <v/>
      </c>
      <c r="W24" s="95" t="str">
        <f>Q123</f>
        <v/>
      </c>
      <c r="X24" s="96" t="str">
        <f>P124</f>
        <v/>
      </c>
      <c r="Y24" s="97" t="str">
        <f>Q124</f>
        <v/>
      </c>
      <c r="Z24" s="98" t="str">
        <f>P125</f>
        <v/>
      </c>
      <c r="AA24" s="98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29">
        <f t="shared" ref="AL24:AM26" si="10">SUM(F24,H24,J24,L24,N24,P24,R24,V24,X24,Z24)</f>
        <v>0</v>
      </c>
      <c r="AM24" s="130">
        <f t="shared" si="10"/>
        <v>0</v>
      </c>
      <c r="AN24" s="129">
        <f>SUM(U3,U6,U9,U12,U15,U18,U21,U27,U30,U33)</f>
        <v>0</v>
      </c>
      <c r="AO24" s="131">
        <f>SUM(T3,T6,T9,T12,T15,T18,T21,T27,T30,T33)</f>
        <v>0</v>
      </c>
      <c r="AP24" s="132">
        <f t="shared" si="1"/>
        <v>0</v>
      </c>
      <c r="AQ24" s="133">
        <f t="shared" si="1"/>
        <v>0</v>
      </c>
      <c r="AR24" s="245" t="str">
        <f>IF(AQ24=0,"",AP24/AQ24)</f>
        <v/>
      </c>
      <c r="AS24" s="134">
        <f>BH25</f>
        <v>3</v>
      </c>
      <c r="AT24" s="135" t="s">
        <v>23</v>
      </c>
      <c r="AU24" s="22">
        <f>AP26*100-AQ26</f>
        <v>0</v>
      </c>
      <c r="AV24" s="22">
        <f>AR25</f>
        <v>0</v>
      </c>
      <c r="AW24" s="136"/>
      <c r="AX24" s="22">
        <f>IF(F25&gt;G25,1,0)</f>
        <v>0</v>
      </c>
      <c r="AY24" s="46">
        <f t="shared" si="6"/>
        <v>6</v>
      </c>
      <c r="AZ24" s="22">
        <f>IF(J25&gt;K25,1,0)</f>
        <v>0</v>
      </c>
      <c r="BA24" s="137">
        <f>IF(L25&gt;M25,1,0)</f>
        <v>0</v>
      </c>
      <c r="BB24" s="22">
        <f>IF(N25&gt;O25,1,0)</f>
        <v>0</v>
      </c>
      <c r="BC24" s="137">
        <f>IF(P25&gt;Q25,1,0)</f>
        <v>0</v>
      </c>
      <c r="BD24" s="22">
        <f>IF(R25&gt;S25,1,0)</f>
        <v>0</v>
      </c>
      <c r="BE24" s="137">
        <f>IF(V25&gt;W25,1,0)</f>
        <v>0</v>
      </c>
      <c r="BF24" s="22">
        <f>IF(X25&gt;Y25,1,0)</f>
        <v>0</v>
      </c>
      <c r="BG24" s="137">
        <f>IF(Z25&gt;AA25,1,0)</f>
        <v>0</v>
      </c>
      <c r="BH24" s="22">
        <f>SUM(AX24:BG24)</f>
        <v>6</v>
      </c>
      <c r="BI24" s="22"/>
      <c r="BJ24" s="22">
        <f>IF(AQ24&lt;&gt;0,ROUND(AP24/AQ24,1)*10,0)</f>
        <v>0</v>
      </c>
      <c r="BK24" s="22">
        <f t="shared" si="3"/>
        <v>0</v>
      </c>
      <c r="BL24" s="138" t="s">
        <v>24</v>
      </c>
    </row>
    <row r="25" spans="1:67" ht="15.75" hidden="1" customHeight="1" thickBot="1">
      <c r="A25" s="20"/>
      <c r="C25" s="22"/>
      <c r="D25" s="23"/>
      <c r="E25" s="454"/>
      <c r="F25" s="158" t="str">
        <f>R116</f>
        <v/>
      </c>
      <c r="G25" s="159" t="str">
        <f>S116</f>
        <v/>
      </c>
      <c r="H25" s="139" t="str">
        <f>R117</f>
        <v/>
      </c>
      <c r="I25" s="140" t="str">
        <f>S117</f>
        <v/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158" t="str">
        <f>R120</f>
        <v/>
      </c>
      <c r="O25" s="159" t="str">
        <f>S120</f>
        <v/>
      </c>
      <c r="P25" s="139" t="str">
        <f>R121</f>
        <v/>
      </c>
      <c r="Q25" s="140" t="str">
        <f>S121</f>
        <v/>
      </c>
      <c r="R25" s="158" t="str">
        <f>R122</f>
        <v/>
      </c>
      <c r="S25" s="56" t="str">
        <f>S122</f>
        <v/>
      </c>
      <c r="T25" s="57" t="s">
        <v>22</v>
      </c>
      <c r="U25" s="160" t="s">
        <v>22</v>
      </c>
      <c r="V25" s="55" t="str">
        <f>R123</f>
        <v/>
      </c>
      <c r="W25" s="56" t="str">
        <f>S123</f>
        <v/>
      </c>
      <c r="X25" s="57" t="str">
        <f>R124</f>
        <v/>
      </c>
      <c r="Y25" s="35" t="str">
        <f>S124</f>
        <v/>
      </c>
      <c r="Z25" s="36" t="str">
        <f>R125</f>
        <v/>
      </c>
      <c r="AA25" s="36" t="str">
        <f>S125</f>
        <v/>
      </c>
      <c r="AB25" s="36">
        <f>BI126</f>
        <v>0</v>
      </c>
      <c r="AC25" s="36">
        <f>BA126+BE126</f>
        <v>0</v>
      </c>
      <c r="AD25" s="36">
        <f>BB126+BF126</f>
        <v>0</v>
      </c>
      <c r="AE25" s="36">
        <f>BC126+BG126</f>
        <v>0</v>
      </c>
      <c r="AF25" s="36">
        <f>BD126+BH126</f>
        <v>0</v>
      </c>
      <c r="AG25" s="36">
        <f>AP25</f>
        <v>0</v>
      </c>
      <c r="AH25" s="36">
        <f>AQ25</f>
        <v>0</v>
      </c>
      <c r="AI25" s="36">
        <f>AP26</f>
        <v>0</v>
      </c>
      <c r="AJ25" s="36">
        <f>AQ26</f>
        <v>0</v>
      </c>
      <c r="AK25" s="36">
        <f>AS24</f>
        <v>3</v>
      </c>
      <c r="AL25" s="141">
        <f t="shared" si="10"/>
        <v>0</v>
      </c>
      <c r="AM25" s="141">
        <f t="shared" si="10"/>
        <v>0</v>
      </c>
      <c r="AN25" s="141">
        <f>SUM(U4,U7,U10,U13,U16,U19,U22,U28,U31,U34)</f>
        <v>0</v>
      </c>
      <c r="AO25" s="142">
        <f>SUM(T4,T7,T10,T13,T16,T19,T22,T28,T31,T34)</f>
        <v>0</v>
      </c>
      <c r="AP25" s="143">
        <f t="shared" si="1"/>
        <v>0</v>
      </c>
      <c r="AQ25" s="144">
        <f t="shared" si="1"/>
        <v>0</v>
      </c>
      <c r="AR25" s="161">
        <f>AP25-AQ25</f>
        <v>0</v>
      </c>
      <c r="AS25" s="145"/>
      <c r="AU25" s="22"/>
      <c r="AV25" s="146"/>
      <c r="AW25" s="147">
        <f>AP26*100000000-AQ26*10000000+BJ25+BJ24</f>
        <v>0</v>
      </c>
      <c r="AX25" s="22"/>
      <c r="AY25" s="46">
        <f t="shared" si="6"/>
        <v>6</v>
      </c>
      <c r="AZ25" s="22">
        <f>IF(AW25&lt;AW31,AY25,AY25-1)</f>
        <v>5</v>
      </c>
      <c r="BA25" s="137">
        <f>IF(AW25&lt;AW34,AZ25,AZ25-1)</f>
        <v>4</v>
      </c>
      <c r="BB25" s="22">
        <f>IF(AW25&lt;AW4,BA25,BA25-1)</f>
        <v>4</v>
      </c>
      <c r="BC25" s="137">
        <f>IF(AW25&lt;AW7,BB25,BB25-1)</f>
        <v>4</v>
      </c>
      <c r="BD25" s="22">
        <f>IF(AW25&lt;AW10,BC25,BC25-1)</f>
        <v>4</v>
      </c>
      <c r="BE25" s="137">
        <f>IF(AW25&lt;AW13,BD25,BD25-1)</f>
        <v>4</v>
      </c>
      <c r="BF25" s="22">
        <f>IF(AW25&lt;AW16,BE25,BE25-1)</f>
        <v>4</v>
      </c>
      <c r="BG25" s="137">
        <f>IF(AW25&lt;AW19,BF25,BF25-1)</f>
        <v>4</v>
      </c>
      <c r="BH25" s="22">
        <f>IF(AW25&lt;AW22,BG25,BG25-1)</f>
        <v>3</v>
      </c>
      <c r="BI25" s="22">
        <f>BH24+BH26</f>
        <v>12</v>
      </c>
      <c r="BJ25" s="22">
        <f>IF(AQ25&lt;&gt;0,ROUND(AP25/AQ25,1)*10000,0)</f>
        <v>0</v>
      </c>
      <c r="BK25" s="22">
        <f t="shared" si="3"/>
        <v>0</v>
      </c>
      <c r="BL25" s="138" t="s">
        <v>6</v>
      </c>
    </row>
    <row r="26" spans="1:67" ht="16.5" hidden="1" customHeight="1" thickBot="1">
      <c r="A26" s="20"/>
      <c r="C26" s="22"/>
      <c r="D26" s="23"/>
      <c r="E26" s="454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0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162">
        <f>T120</f>
        <v>0</v>
      </c>
      <c r="O26" s="163">
        <f>U120</f>
        <v>0</v>
      </c>
      <c r="P26" s="121">
        <f>T121</f>
        <v>0</v>
      </c>
      <c r="Q26" s="122">
        <f>U121</f>
        <v>0</v>
      </c>
      <c r="R26" s="162">
        <f>T122</f>
        <v>0</v>
      </c>
      <c r="S26" s="75">
        <f>U122</f>
        <v>0</v>
      </c>
      <c r="T26" s="164" t="s">
        <v>22</v>
      </c>
      <c r="U26" s="165" t="s">
        <v>22</v>
      </c>
      <c r="V26" s="74">
        <f>T123</f>
        <v>0</v>
      </c>
      <c r="W26" s="75">
        <f>U123</f>
        <v>0</v>
      </c>
      <c r="X26" s="76">
        <f>T124</f>
        <v>0</v>
      </c>
      <c r="Y26" s="77">
        <f>U124</f>
        <v>0</v>
      </c>
      <c r="Z26" s="78">
        <f>T125</f>
        <v>0</v>
      </c>
      <c r="AA26" s="78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48">
        <f t="shared" si="10"/>
        <v>0</v>
      </c>
      <c r="AM26" s="149">
        <f t="shared" si="10"/>
        <v>0</v>
      </c>
      <c r="AN26" s="149">
        <f>SUM(U5,U8,U11,U14,U17,U20,U23,U29,U32,U35)</f>
        <v>0</v>
      </c>
      <c r="AO26" s="150">
        <f>SUM(T5,T8,T11,T14,T17,T20,T23,T29,T32,T35)</f>
        <v>0</v>
      </c>
      <c r="AP26" s="151">
        <f t="shared" si="1"/>
        <v>0</v>
      </c>
      <c r="AQ26" s="152">
        <f t="shared" si="1"/>
        <v>0</v>
      </c>
      <c r="AR26" s="168"/>
      <c r="AS26" s="153"/>
      <c r="AT26" s="135" t="s">
        <v>25</v>
      </c>
      <c r="AU26" s="22"/>
      <c r="AV26" s="146"/>
      <c r="AW26" s="136"/>
      <c r="AX26" s="22">
        <f>IF(T4&lt;U4,1,0)</f>
        <v>0</v>
      </c>
      <c r="AY26" s="46">
        <f t="shared" si="6"/>
        <v>6</v>
      </c>
      <c r="AZ26" s="22">
        <f>IF(T10&lt;U10,1,0)</f>
        <v>0</v>
      </c>
      <c r="BA26" s="137">
        <f>IF(T13&lt;U13,1,0)</f>
        <v>0</v>
      </c>
      <c r="BB26" s="22">
        <f>IF(T16&lt;U16,1,0)</f>
        <v>0</v>
      </c>
      <c r="BC26" s="137">
        <f>IF(T19&lt;U19,1,0)</f>
        <v>0</v>
      </c>
      <c r="BD26" s="22">
        <f>IF(T22&lt;U22,1,0)</f>
        <v>0</v>
      </c>
      <c r="BE26" s="137">
        <f>IF(T28&lt;U28,1,0)</f>
        <v>0</v>
      </c>
      <c r="BF26" s="22">
        <f>IF(T31&lt;U31,1,0)</f>
        <v>0</v>
      </c>
      <c r="BG26" s="137">
        <f>IF(T34&lt;U34,1,0)</f>
        <v>0</v>
      </c>
      <c r="BH26" s="22">
        <f>SUM(AX26:BG26)</f>
        <v>6</v>
      </c>
      <c r="BI26" s="22"/>
      <c r="BJ26" s="22"/>
      <c r="BK26" s="22"/>
    </row>
    <row r="27" spans="1:67" ht="15.75" hidden="1" customHeight="1">
      <c r="A27" s="20"/>
      <c r="C27" s="22"/>
      <c r="D27" s="23"/>
      <c r="E27" s="454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29">
        <f t="shared" ref="AL27:AM29" si="11">SUM(F27,H27,J27,L27,N27,P27,R27,T27,X27,Z27)</f>
        <v>0</v>
      </c>
      <c r="AM27" s="130">
        <f t="shared" si="11"/>
        <v>0</v>
      </c>
      <c r="AN27" s="129">
        <f>SUM(W3,W6,W9,W12,W15,W18,W21,W24,W30,W33)</f>
        <v>0</v>
      </c>
      <c r="AO27" s="131">
        <f>SUM(V3,V6,V9,V12,V15,V18,V21,V24,V30,V33)</f>
        <v>0</v>
      </c>
      <c r="AP27" s="132">
        <f t="shared" si="1"/>
        <v>0</v>
      </c>
      <c r="AQ27" s="133">
        <f t="shared" si="1"/>
        <v>0</v>
      </c>
      <c r="AR27" s="157" t="str">
        <f>IF(AQ27=0,"",AP27/AQ27)</f>
        <v/>
      </c>
      <c r="AS27" s="134">
        <f>BH28</f>
        <v>3</v>
      </c>
      <c r="AT27" s="135" t="s">
        <v>23</v>
      </c>
      <c r="AU27" s="136">
        <f>AP29*100-AQ29</f>
        <v>0</v>
      </c>
      <c r="AV27" s="136">
        <f>AR28</f>
        <v>0</v>
      </c>
      <c r="AW27" s="136"/>
      <c r="AX27" s="136">
        <f>IF(F28&gt;G28,1,0)</f>
        <v>0</v>
      </c>
      <c r="AY27" s="46">
        <f t="shared" si="6"/>
        <v>6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6</v>
      </c>
      <c r="BI27" s="22"/>
      <c r="BJ27" s="22">
        <f>IF(AQ27&lt;&gt;0,ROUND(AP27/AQ27,1)*10,0)</f>
        <v>0</v>
      </c>
      <c r="BK27" s="22">
        <f t="shared" si="3"/>
        <v>0</v>
      </c>
      <c r="BL27" s="138" t="s">
        <v>24</v>
      </c>
    </row>
    <row r="28" spans="1:67" ht="15.75" hidden="1" customHeight="1">
      <c r="A28" s="20"/>
      <c r="C28" s="22"/>
      <c r="D28" s="23"/>
      <c r="E28" s="454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3</v>
      </c>
      <c r="AL28" s="141">
        <f t="shared" si="11"/>
        <v>0</v>
      </c>
      <c r="AM28" s="141">
        <f t="shared" si="11"/>
        <v>0</v>
      </c>
      <c r="AN28" s="141">
        <f>SUM(W4,W7,W10,W13,W16,W19,W22,W25,W31,W34)</f>
        <v>0</v>
      </c>
      <c r="AO28" s="142">
        <f>SUM(V4,V7,V10,V13,V16,V19,V22,V25,V31,V34)</f>
        <v>0</v>
      </c>
      <c r="AP28" s="143">
        <f t="shared" si="1"/>
        <v>0</v>
      </c>
      <c r="AQ28" s="144">
        <f t="shared" si="1"/>
        <v>0</v>
      </c>
      <c r="AR28" s="161">
        <f>AP28-AQ28</f>
        <v>0</v>
      </c>
      <c r="AS28" s="145"/>
      <c r="AU28" s="136"/>
      <c r="AV28" s="147"/>
      <c r="AW28" s="147">
        <f>AP29*100000000-AQ29*10000000+BJ28+BJ27</f>
        <v>0</v>
      </c>
      <c r="AX28" s="136"/>
      <c r="AY28" s="46">
        <f t="shared" si="6"/>
        <v>6</v>
      </c>
      <c r="AZ28" s="136">
        <f>IF(AW28&lt;AW34,AY28,AY28-1)</f>
        <v>5</v>
      </c>
      <c r="BA28" s="137">
        <f>IF(AW28&lt;AW4,AZ28,AZ28-1)</f>
        <v>5</v>
      </c>
      <c r="BB28" s="136">
        <f>IF(AW28&lt;AW7,BA28,BA28-1)</f>
        <v>5</v>
      </c>
      <c r="BC28" s="137">
        <f>IF(AW28&lt;AW10,BB28,BB28-1)</f>
        <v>5</v>
      </c>
      <c r="BD28" s="136">
        <f>IF(AW28&lt;AW13,BC28,BC28-1)</f>
        <v>5</v>
      </c>
      <c r="BE28" s="137">
        <f>IF(AW28&lt;AW16,BD28,BD28-1)</f>
        <v>5</v>
      </c>
      <c r="BF28" s="136">
        <f>IF(AW28&lt;AW19,BE28,BE28-1)</f>
        <v>5</v>
      </c>
      <c r="BG28" s="137">
        <f>IF(AW28&lt;AW22,BF28,BF28-1)</f>
        <v>4</v>
      </c>
      <c r="BH28" s="136">
        <f>IF(AW28&lt;AW25,BG28,BG28-1)</f>
        <v>3</v>
      </c>
      <c r="BI28" s="22">
        <f>BH27+BH29</f>
        <v>12</v>
      </c>
      <c r="BJ28" s="22">
        <f>IF(AQ28&lt;&gt;0,ROUND(AP28/AQ28,1)*10000,0)</f>
        <v>0</v>
      </c>
      <c r="BK28" s="22">
        <f t="shared" si="3"/>
        <v>0</v>
      </c>
      <c r="BL28" s="138" t="s">
        <v>6</v>
      </c>
    </row>
    <row r="29" spans="1:67" ht="16.5" hidden="1" customHeight="1">
      <c r="A29" s="20"/>
      <c r="C29" s="22"/>
      <c r="D29" s="23"/>
      <c r="E29" s="454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66">
        <f t="shared" si="11"/>
        <v>0</v>
      </c>
      <c r="AM29" s="167">
        <f t="shared" si="11"/>
        <v>0</v>
      </c>
      <c r="AN29" s="167">
        <f>SUM(W5,W8,W11,W14,W17,W20,W23,W26,W32,W35)</f>
        <v>0</v>
      </c>
      <c r="AO29" s="150">
        <f>SUM(V5,V8,V11,V14,V17,V20,V23,V26,V32,V35)</f>
        <v>0</v>
      </c>
      <c r="AP29" s="151">
        <f t="shared" si="1"/>
        <v>0</v>
      </c>
      <c r="AQ29" s="152">
        <f t="shared" si="1"/>
        <v>0</v>
      </c>
      <c r="AR29" s="168"/>
      <c r="AS29" s="153"/>
      <c r="AT29" s="135" t="s">
        <v>25</v>
      </c>
      <c r="AU29" s="136"/>
      <c r="AV29" s="147"/>
      <c r="AW29" s="136"/>
      <c r="AX29" s="136">
        <f>IF(G32=3,1,0)</f>
        <v>0</v>
      </c>
      <c r="AY29" s="46">
        <f t="shared" si="6"/>
        <v>6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6</v>
      </c>
      <c r="BI29" s="22"/>
      <c r="BJ29" s="22"/>
      <c r="BK29" s="22"/>
    </row>
    <row r="30" spans="1:67" ht="15.75" hidden="1" customHeight="1">
      <c r="A30" s="20"/>
      <c r="C30" s="22"/>
      <c r="D30" s="23"/>
      <c r="E30" s="454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9">
        <f t="shared" ref="AL30:AM32" si="12">SUM(F30,H30,J30,L30,N30,P30,R30,T30,V30,Z30)</f>
        <v>0</v>
      </c>
      <c r="AM30" s="130">
        <f t="shared" si="12"/>
        <v>0</v>
      </c>
      <c r="AN30" s="129">
        <f>SUM(Y3,Y6,Y9,Y12,Y15,Y18,Y21,Y24,Y27,Y33)</f>
        <v>0</v>
      </c>
      <c r="AO30" s="131">
        <f>SUM(X3,X6,X9,X12,X15,X18,X21,X24,X27,X33)</f>
        <v>0</v>
      </c>
      <c r="AP30" s="132">
        <f t="shared" si="1"/>
        <v>0</v>
      </c>
      <c r="AQ30" s="133">
        <f t="shared" si="1"/>
        <v>0</v>
      </c>
      <c r="AR30" s="157" t="str">
        <f>IF(AQ30=0,"",AP30/AQ30)</f>
        <v/>
      </c>
      <c r="AS30" s="134">
        <f>BH31</f>
        <v>3</v>
      </c>
      <c r="AT30" s="135" t="s">
        <v>23</v>
      </c>
      <c r="AU30" s="22">
        <f>AP32*100-AQ32</f>
        <v>0</v>
      </c>
      <c r="AV30" s="22">
        <f>AR31</f>
        <v>0</v>
      </c>
      <c r="AW30" s="136"/>
      <c r="AX30" s="169">
        <f>IF(F31&gt;G31,1,0)</f>
        <v>0</v>
      </c>
      <c r="AY30" s="46">
        <f t="shared" si="6"/>
        <v>6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6</v>
      </c>
      <c r="BI30" s="169"/>
      <c r="BJ30" s="22">
        <f>IF(AQ30&lt;&gt;0,ROUND(AP30/AQ30,1)*10,0)</f>
        <v>0</v>
      </c>
      <c r="BK30" s="22">
        <f t="shared" si="3"/>
        <v>0</v>
      </c>
      <c r="BL30" s="138" t="s">
        <v>24</v>
      </c>
    </row>
    <row r="31" spans="1:67" ht="15.75" hidden="1" customHeight="1">
      <c r="A31" s="20"/>
      <c r="C31" s="22"/>
      <c r="D31" s="23"/>
      <c r="E31" s="454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3</v>
      </c>
      <c r="AL31" s="141">
        <f t="shared" si="12"/>
        <v>0</v>
      </c>
      <c r="AM31" s="141">
        <f t="shared" si="12"/>
        <v>0</v>
      </c>
      <c r="AN31" s="141">
        <f>SUM(Y4,Y7,Y10,Y13,Y16,Y19,Y22,Y25,Y28,Y34)</f>
        <v>0</v>
      </c>
      <c r="AO31" s="142">
        <f>SUM(X4,X7,X10,X13,X16,X19,X22,X25,X28,X34)</f>
        <v>0</v>
      </c>
      <c r="AP31" s="143">
        <f t="shared" si="1"/>
        <v>0</v>
      </c>
      <c r="AQ31" s="144">
        <f t="shared" si="1"/>
        <v>0</v>
      </c>
      <c r="AR31" s="161">
        <f>AP31-AQ31</f>
        <v>0</v>
      </c>
      <c r="AS31" s="145"/>
      <c r="AU31" s="22"/>
      <c r="AV31" s="146"/>
      <c r="AW31" s="147">
        <f>AP32*100000000-AQ32*10000000+BJ31+BJ30</f>
        <v>0</v>
      </c>
      <c r="AX31" s="169"/>
      <c r="AY31" s="46">
        <f t="shared" si="6"/>
        <v>6</v>
      </c>
      <c r="AZ31" s="169">
        <f>IF(AW31&lt;AW4,AY31,AY31-1)</f>
        <v>6</v>
      </c>
      <c r="BA31" s="137">
        <f>IF(AW31&lt;AW7,AZ31,AZ31-1)</f>
        <v>6</v>
      </c>
      <c r="BB31" s="169">
        <f>IF(AW31&lt;AW10,BA31,BA31-1)</f>
        <v>6</v>
      </c>
      <c r="BC31" s="137">
        <f>IF(AW31&lt;AW13,BB31,BB31-1)</f>
        <v>6</v>
      </c>
      <c r="BD31" s="169">
        <f>IF(AW31&lt;AW16,BC31,BC31-1)</f>
        <v>6</v>
      </c>
      <c r="BE31" s="137">
        <f>IF(AW31&lt;AW19,BD31,BD31-1)</f>
        <v>6</v>
      </c>
      <c r="BF31" s="169">
        <f>IF(AW31&lt;AW22,BE31,BE31-1)</f>
        <v>5</v>
      </c>
      <c r="BG31" s="137">
        <f>IF(AW31&lt;AW25,BF31,BF31-1)</f>
        <v>4</v>
      </c>
      <c r="BH31" s="169">
        <f>IF(AW31&lt;AW28,BG31,BG31-1)</f>
        <v>3</v>
      </c>
      <c r="BI31" s="169">
        <f>BH30+BH32</f>
        <v>12</v>
      </c>
      <c r="BJ31" s="22">
        <f>IF(AQ31&lt;&gt;0,ROUND(AP31/AQ31,1)*10000,0)</f>
        <v>0</v>
      </c>
      <c r="BK31" s="22">
        <f t="shared" si="3"/>
        <v>0</v>
      </c>
      <c r="BL31" s="138" t="s">
        <v>6</v>
      </c>
    </row>
    <row r="32" spans="1:67" ht="16.5" hidden="1" customHeight="1">
      <c r="A32" s="20"/>
      <c r="C32" s="22"/>
      <c r="D32" s="23"/>
      <c r="E32" s="454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48">
        <f t="shared" si="12"/>
        <v>0</v>
      </c>
      <c r="AM32" s="149">
        <f t="shared" si="12"/>
        <v>0</v>
      </c>
      <c r="AN32" s="149">
        <f>SUM(Y5,Y8,Y11,Y14,Y17,Y20,Y23,Y26,Y29,Y35)</f>
        <v>0</v>
      </c>
      <c r="AO32" s="150">
        <f>SUM(X5,X8,X11,X14,X17,X20,X23,X26,X29,X35)</f>
        <v>0</v>
      </c>
      <c r="AP32" s="151">
        <f t="shared" si="1"/>
        <v>0</v>
      </c>
      <c r="AQ32" s="152">
        <f t="shared" si="1"/>
        <v>0</v>
      </c>
      <c r="AR32" s="168"/>
      <c r="AS32" s="153"/>
      <c r="AT32" s="135" t="s">
        <v>25</v>
      </c>
      <c r="AU32" s="22"/>
      <c r="AV32" s="146"/>
      <c r="AW32" s="136"/>
      <c r="AX32" s="169">
        <f>IF(X4&lt;Y4,1,0)</f>
        <v>0</v>
      </c>
      <c r="AY32" s="46">
        <f t="shared" si="6"/>
        <v>6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6</v>
      </c>
      <c r="BI32" s="169"/>
      <c r="BJ32" s="22"/>
      <c r="BK32" s="22"/>
    </row>
    <row r="33" spans="1:64" ht="16.2" hidden="1" customHeight="1" thickBot="1">
      <c r="A33" s="20"/>
      <c r="C33" s="22"/>
      <c r="D33" s="23"/>
      <c r="E33" s="454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129">
        <f t="shared" ref="AL33:AM35" si="13">SUM(F33,H33,J33,L33,N33,P33,R33,T33,V33,X33)</f>
        <v>0</v>
      </c>
      <c r="AM33" s="130">
        <f t="shared" si="13"/>
        <v>0</v>
      </c>
      <c r="AN33" s="129">
        <f>SUM(AA3,AA6,AA9,AA12,AA15,AA18,AA21,AA24,AA27,AA30)</f>
        <v>0</v>
      </c>
      <c r="AO33" s="131">
        <f>SUM(Z3,Z6,Z9,Z12,Z15,Z18,Z21,Z24,Z27,Z30)</f>
        <v>0</v>
      </c>
      <c r="AP33" s="132">
        <f t="shared" si="1"/>
        <v>0</v>
      </c>
      <c r="AQ33" s="133">
        <f t="shared" si="1"/>
        <v>0</v>
      </c>
      <c r="AR33" s="157" t="str">
        <f>IF(AQ33=0,"",AP33/AQ33)</f>
        <v/>
      </c>
      <c r="AS33" s="134">
        <f>BH34</f>
        <v>2</v>
      </c>
      <c r="AT33" s="135" t="s">
        <v>23</v>
      </c>
      <c r="AU33" s="136">
        <f>AP35*100-AQ35</f>
        <v>0</v>
      </c>
      <c r="AV33" s="136">
        <f>AR34</f>
        <v>0</v>
      </c>
      <c r="AW33" s="136"/>
      <c r="AX33" s="136">
        <f>IF(F34&gt;G34,1,0)</f>
        <v>0</v>
      </c>
      <c r="AY33" s="46">
        <f t="shared" si="6"/>
        <v>6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6</v>
      </c>
      <c r="BI33" s="22"/>
      <c r="BJ33" s="22">
        <f>IF(AQ33&lt;&gt;0,ROUND(AP33/AQ33,1)*10,0)</f>
        <v>0</v>
      </c>
      <c r="BK33" s="22">
        <f t="shared" si="3"/>
        <v>0</v>
      </c>
      <c r="BL33" s="138" t="s">
        <v>24</v>
      </c>
    </row>
    <row r="34" spans="1:64" ht="16.2" hidden="1" customHeight="1" thickBot="1">
      <c r="A34" s="20"/>
      <c r="C34" s="22"/>
      <c r="D34" s="23"/>
      <c r="E34" s="454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2</v>
      </c>
      <c r="AL34" s="141">
        <f t="shared" si="13"/>
        <v>0</v>
      </c>
      <c r="AM34" s="141">
        <f t="shared" si="13"/>
        <v>0</v>
      </c>
      <c r="AN34" s="141">
        <f>SUM(AA4,AA7,AA10,AA13,AA16,AA19,AA22,AA25,AA28,AA31)</f>
        <v>0</v>
      </c>
      <c r="AO34" s="142">
        <f>SUM(Z4,Z7,Z10,Z13,Z16,Z19,Z22,Z25,Z28,Z31)</f>
        <v>0</v>
      </c>
      <c r="AP34" s="143">
        <f t="shared" si="1"/>
        <v>0</v>
      </c>
      <c r="AQ34" s="144">
        <f t="shared" si="1"/>
        <v>0</v>
      </c>
      <c r="AR34" s="161">
        <f>AP34-AQ34</f>
        <v>0</v>
      </c>
      <c r="AS34" s="145"/>
      <c r="AU34" s="136"/>
      <c r="AV34" s="147"/>
      <c r="AW34" s="147">
        <f>AP35*100000000-AQ35*10000000+BJ34+BJ33</f>
        <v>0</v>
      </c>
      <c r="AX34" s="136"/>
      <c r="AY34" s="46">
        <f t="shared" si="6"/>
        <v>6</v>
      </c>
      <c r="AZ34" s="136">
        <f>IF(AW34&lt;AW7,AY34,AY34-1)</f>
        <v>6</v>
      </c>
      <c r="BA34" s="137">
        <f>IF(AW34&lt;AW10,AZ34,AZ34-1)</f>
        <v>6</v>
      </c>
      <c r="BB34" s="136">
        <f>IF(AW34&lt;AW13,BA34,BA34-1)</f>
        <v>6</v>
      </c>
      <c r="BC34" s="137">
        <f>IF(AW34&lt;AW16,BB34,BB34-1)</f>
        <v>6</v>
      </c>
      <c r="BD34" s="136">
        <f>IF(AW34&lt;AW19,BC34,BC34-1)</f>
        <v>6</v>
      </c>
      <c r="BE34" s="137">
        <f>IF(AW34&lt;AW22,BD34,BD34-1)</f>
        <v>5</v>
      </c>
      <c r="BF34" s="136">
        <f>IF(AW34&lt;AW25,BE34,BE34-1)</f>
        <v>4</v>
      </c>
      <c r="BG34" s="137">
        <f>IF(AW34&lt;AW28,BF34,BF34-1)</f>
        <v>3</v>
      </c>
      <c r="BH34" s="136">
        <f>IF(AW34&lt;AW31,BG34,BG34-1)</f>
        <v>2</v>
      </c>
      <c r="BI34" s="22">
        <f>BH33+BH35</f>
        <v>13</v>
      </c>
      <c r="BJ34" s="22">
        <f>IF(AQ34&lt;&gt;0,ROUND(AP34/AQ34,1)*10000,0)</f>
        <v>0</v>
      </c>
      <c r="BK34" s="22">
        <f t="shared" si="3"/>
        <v>0</v>
      </c>
      <c r="BL34" s="138" t="s">
        <v>6</v>
      </c>
    </row>
    <row r="35" spans="1:64" ht="16.2" hidden="1" customHeight="1" thickBot="1">
      <c r="A35" s="20"/>
      <c r="C35" s="22"/>
      <c r="D35" s="23"/>
      <c r="E35" s="454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48">
        <f t="shared" si="13"/>
        <v>0</v>
      </c>
      <c r="AM35" s="149">
        <f t="shared" si="13"/>
        <v>0</v>
      </c>
      <c r="AN35" s="149">
        <f>SUM(AA5,AA8,AA11,AA14,AA17,AA20,AA23,AA26,AA29,AA32)</f>
        <v>0</v>
      </c>
      <c r="AO35" s="150">
        <f>SUM(Z5,Z8,Z11,Z14,Z17,Z20,Z23,Z26,Z29,Z32)</f>
        <v>0</v>
      </c>
      <c r="AP35" s="151">
        <f t="shared" si="1"/>
        <v>0</v>
      </c>
      <c r="AQ35" s="152">
        <f t="shared" si="1"/>
        <v>0</v>
      </c>
      <c r="AR35" s="170"/>
      <c r="AS35" s="153"/>
      <c r="AT35" s="135" t="s">
        <v>25</v>
      </c>
      <c r="AU35" s="136"/>
      <c r="AV35" s="147"/>
      <c r="AW35" s="136"/>
      <c r="AX35" s="136">
        <f>IF(Z4&lt;AA4,1,0)</f>
        <v>0</v>
      </c>
      <c r="AY35" s="46">
        <f t="shared" si="6"/>
        <v>7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7</v>
      </c>
      <c r="BI35" s="22"/>
      <c r="BJ35" s="22"/>
      <c r="BK35" s="22"/>
    </row>
    <row r="36" spans="1:64" ht="15.6">
      <c r="A36" s="20"/>
      <c r="C36" s="22"/>
      <c r="D36" s="23"/>
      <c r="E36" s="23"/>
      <c r="AR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>
      <c r="A37" s="171"/>
      <c r="B37" s="172" t="s">
        <v>27</v>
      </c>
      <c r="C37" s="173" t="s">
        <v>28</v>
      </c>
      <c r="D37" s="171" t="s">
        <v>29</v>
      </c>
      <c r="E37" s="171" t="s">
        <v>30</v>
      </c>
      <c r="F37" s="455" t="s">
        <v>31</v>
      </c>
      <c r="G37" s="455"/>
      <c r="H37" s="455" t="s">
        <v>32</v>
      </c>
      <c r="I37" s="455"/>
      <c r="J37" s="455" t="s">
        <v>33</v>
      </c>
      <c r="K37" s="455"/>
      <c r="L37" s="455" t="s">
        <v>34</v>
      </c>
      <c r="M37" s="455"/>
      <c r="N37" s="455" t="s">
        <v>35</v>
      </c>
      <c r="O37" s="455"/>
      <c r="P37" s="455" t="s">
        <v>7</v>
      </c>
      <c r="Q37" s="455"/>
      <c r="R37" s="455" t="s">
        <v>36</v>
      </c>
      <c r="S37" s="455"/>
      <c r="T37" s="455" t="s">
        <v>37</v>
      </c>
      <c r="U37" s="455"/>
      <c r="V37" s="455" t="s">
        <v>38</v>
      </c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171"/>
      <c r="AO37" s="171"/>
      <c r="AP37" s="171"/>
      <c r="AQ37" s="171"/>
      <c r="AR37" s="174"/>
      <c r="AS37" s="171"/>
      <c r="AT37" s="175"/>
      <c r="AU37" s="174"/>
      <c r="AV37" s="174"/>
      <c r="AW37" s="174"/>
      <c r="AX37" s="174"/>
      <c r="AY37" s="174"/>
      <c r="AZ37" s="174"/>
      <c r="BA37" s="453" t="s">
        <v>39</v>
      </c>
      <c r="BB37" s="453"/>
      <c r="BC37" s="453"/>
      <c r="BD37" s="453"/>
      <c r="BE37" s="453" t="s">
        <v>40</v>
      </c>
      <c r="BF37" s="453"/>
      <c r="BG37" s="453"/>
      <c r="BH37" s="453"/>
      <c r="BI37" s="174"/>
      <c r="BJ37" s="22"/>
      <c r="BK37" s="22"/>
    </row>
    <row r="38" spans="1:64" ht="15" thickBot="1">
      <c r="A38" s="20"/>
      <c r="C38" s="22"/>
      <c r="AQ38" s="462" t="s">
        <v>41</v>
      </c>
      <c r="AR38" s="462"/>
      <c r="AS38" s="462" t="s">
        <v>42</v>
      </c>
      <c r="AT38" s="462"/>
      <c r="AU38" s="462" t="s">
        <v>43</v>
      </c>
      <c r="AV38" s="462"/>
      <c r="AW38" s="462" t="s">
        <v>44</v>
      </c>
      <c r="AX38" s="462"/>
      <c r="AY38" s="462" t="s">
        <v>45</v>
      </c>
      <c r="AZ38" s="462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5" thickBot="1">
      <c r="A39" s="177"/>
      <c r="B39" s="178"/>
      <c r="C39" s="179"/>
      <c r="D39" s="180" t="str">
        <f>E3</f>
        <v xml:space="preserve">Erlenbach/Morlautern </v>
      </c>
      <c r="E39" s="181" t="str">
        <f>E6</f>
        <v>TSV Hütschenhausen</v>
      </c>
      <c r="F39" s="182">
        <v>21</v>
      </c>
      <c r="G39" s="183">
        <v>25</v>
      </c>
      <c r="H39" s="184">
        <v>11</v>
      </c>
      <c r="I39" s="185">
        <v>25</v>
      </c>
      <c r="J39" s="182">
        <v>19</v>
      </c>
      <c r="K39" s="183">
        <v>25</v>
      </c>
      <c r="L39" s="184"/>
      <c r="M39" s="185"/>
      <c r="N39" s="182"/>
      <c r="O39" s="183"/>
      <c r="P39" s="186">
        <f>IF(F39="","",F39+H39+J39+L39+N39)</f>
        <v>51</v>
      </c>
      <c r="Q39" s="187">
        <f>IF(G39="","",G39+I39+K39+M39+O39)</f>
        <v>75</v>
      </c>
      <c r="R39" s="188">
        <f>IF(F39="","",AQ39+AS39+AU39+AW39+AY39)</f>
        <v>0</v>
      </c>
      <c r="S39" s="189">
        <f t="shared" ref="S39:S48" si="14">IF(G39="","",AR39+AT39+AV39+AX39+AZ39)</f>
        <v>3</v>
      </c>
      <c r="T39" s="190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91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4" t="str">
        <f t="shared" ref="AM39:AM48" ca="1" si="15">IF(U39&lt;&gt;"","",IF(C39&lt;&gt;"","verlegt",IF(B39&lt;TODAY(),"offen","")))</f>
        <v/>
      </c>
      <c r="AN39" s="464"/>
      <c r="AO39" s="465" t="str">
        <f ca="1">IF(U39&lt;&gt;"","",IF(C39="","",IF(C39&lt;TODAY(),"offen","")))</f>
        <v/>
      </c>
      <c r="AP39" s="465"/>
      <c r="AQ39" s="192">
        <f>IF(F39&gt;G39,1,0)</f>
        <v>0</v>
      </c>
      <c r="AR39" s="192">
        <f t="shared" ref="AR39:AR48" si="16">IF(G39&gt;F39,1,0)</f>
        <v>1</v>
      </c>
      <c r="AS39" s="22">
        <f t="shared" ref="AS39:AS48" si="17">IF(H39&gt;I39,1,0)</f>
        <v>0</v>
      </c>
      <c r="AT39" s="193">
        <f t="shared" ref="AT39:AT48" si="18">IF(I39&gt;H39,1,0)</f>
        <v>1</v>
      </c>
      <c r="AU39" s="192">
        <f t="shared" ref="AU39:AU48" si="19">IF(J39&gt;K39,1,0)</f>
        <v>0</v>
      </c>
      <c r="AV39" s="192">
        <f t="shared" ref="AV39:AV48" si="20">IF(K39&gt;J39,1,0)</f>
        <v>1</v>
      </c>
      <c r="AW39" s="22">
        <f t="shared" ref="AW39:AW48" si="21">IF(L39&gt;M39,1,0)</f>
        <v>0</v>
      </c>
      <c r="AX39" s="22">
        <f t="shared" ref="AX39:AX48" si="22">IF(M39&gt;L39,1,0)</f>
        <v>0</v>
      </c>
      <c r="AY39" s="192">
        <f t="shared" ref="AY39:AY48" si="23">IF(N39&gt;O39,1,0)</f>
        <v>0</v>
      </c>
      <c r="AZ39" s="192">
        <f t="shared" ref="AZ39:AZ48" si="24">IF(O39&gt;N39,1,0)</f>
        <v>0</v>
      </c>
      <c r="BA39" s="138">
        <f>IF(T39=3,1,0)</f>
        <v>0</v>
      </c>
      <c r="BB39" s="138">
        <f>IF(T39=2,1,0)</f>
        <v>0</v>
      </c>
      <c r="BC39" s="138">
        <f>IF(T39=1,1,0)</f>
        <v>0</v>
      </c>
      <c r="BD39" s="138">
        <f>IF(AND(T39=0,U39&lt;&gt;0),1,0)</f>
        <v>1</v>
      </c>
      <c r="BE39" s="138">
        <f>IF(U50=3,1,0)</f>
        <v>0</v>
      </c>
      <c r="BF39" s="138">
        <f>IF(U50=2,1,0)</f>
        <v>0</v>
      </c>
      <c r="BG39" s="138">
        <f>IF(U50=1,1,0)</f>
        <v>0</v>
      </c>
      <c r="BH39" s="138">
        <f>IF(AND(U50=0,T50&lt;&gt;0),1,0)</f>
        <v>0</v>
      </c>
      <c r="BI39" s="22"/>
    </row>
    <row r="40" spans="1:64" ht="15" thickBot="1">
      <c r="A40" s="194"/>
      <c r="B40" s="195"/>
      <c r="C40" s="196"/>
      <c r="D40" s="197" t="str">
        <f>D39</f>
        <v xml:space="preserve">Erlenbach/Morlautern </v>
      </c>
      <c r="E40" s="198" t="str">
        <f>E9</f>
        <v xml:space="preserve">VBC Kaiserslautern </v>
      </c>
      <c r="F40" s="199"/>
      <c r="G40" s="200"/>
      <c r="H40" s="201"/>
      <c r="I40" s="202"/>
      <c r="J40" s="199"/>
      <c r="K40" s="200"/>
      <c r="L40" s="201"/>
      <c r="M40" s="202"/>
      <c r="N40" s="199"/>
      <c r="O40" s="200"/>
      <c r="P40" s="203" t="str">
        <f t="shared" ref="P40:Q48" si="25">IF(F40="","",F40+H40+J40+L40+N40)</f>
        <v/>
      </c>
      <c r="Q40" s="204" t="str">
        <f t="shared" si="25"/>
        <v/>
      </c>
      <c r="R40" s="205" t="str">
        <f t="shared" ref="R40:R48" si="26">IF(F40="","",AQ40+AS40+AU40+AW40+AY40)</f>
        <v/>
      </c>
      <c r="S40" s="206" t="str">
        <f t="shared" si="14"/>
        <v/>
      </c>
      <c r="T40" s="190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191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7" t="str">
        <f t="shared" ca="1" si="15"/>
        <v/>
      </c>
      <c r="AN40" s="467"/>
      <c r="AO40" s="468" t="str">
        <f t="shared" ref="AO40:AO48" ca="1" si="27">IF(U40&lt;&gt;"","",IF(C40="","",IF(C40&lt;TODAY(),"offen","")))</f>
        <v/>
      </c>
      <c r="AP40" s="468"/>
      <c r="AQ40" s="192">
        <f t="shared" ref="AQ40:AQ48" si="28">IF(F40&gt;G40,1,0)</f>
        <v>0</v>
      </c>
      <c r="AR40" s="192">
        <f t="shared" si="16"/>
        <v>0</v>
      </c>
      <c r="AS40" s="22">
        <f t="shared" si="17"/>
        <v>0</v>
      </c>
      <c r="AT40" s="193">
        <f t="shared" si="18"/>
        <v>0</v>
      </c>
      <c r="AU40" s="192">
        <f t="shared" si="19"/>
        <v>0</v>
      </c>
      <c r="AV40" s="192">
        <f t="shared" si="20"/>
        <v>0</v>
      </c>
      <c r="AW40" s="22">
        <f t="shared" si="21"/>
        <v>0</v>
      </c>
      <c r="AX40" s="22">
        <f t="shared" si="22"/>
        <v>0</v>
      </c>
      <c r="AY40" s="192">
        <f t="shared" si="23"/>
        <v>0</v>
      </c>
      <c r="AZ40" s="192">
        <f t="shared" si="24"/>
        <v>0</v>
      </c>
      <c r="BA40" s="138">
        <f t="shared" ref="BA40:BA103" si="29">IF(T40=3,1,0)</f>
        <v>0</v>
      </c>
      <c r="BB40" s="138">
        <f t="shared" ref="BB40:BB103" si="30">IF(T40=2,1,0)</f>
        <v>0</v>
      </c>
      <c r="BC40" s="138">
        <f t="shared" ref="BC40:BC103" si="31">IF(T40=1,1,0)</f>
        <v>0</v>
      </c>
      <c r="BD40" s="138">
        <f>IF(AND(T40=0,U40&lt;&gt;0),1,0)</f>
        <v>0</v>
      </c>
      <c r="BE40" s="138">
        <f>IF(U61=3,1,0)</f>
        <v>0</v>
      </c>
      <c r="BF40" s="138">
        <f>IF(U61=2,1,0)</f>
        <v>0</v>
      </c>
      <c r="BG40" s="138">
        <f>IF(U61=1,1,0)</f>
        <v>0</v>
      </c>
      <c r="BH40" s="138">
        <f>IF(AND(U61=0,T61&lt;&gt;0),1,0)</f>
        <v>1</v>
      </c>
      <c r="BI40" s="22"/>
    </row>
    <row r="41" spans="1:64" ht="15" thickBot="1">
      <c r="A41" s="194"/>
      <c r="B41" s="195"/>
      <c r="C41" s="196"/>
      <c r="D41" s="197" t="str">
        <f>D39</f>
        <v xml:space="preserve">Erlenbach/Morlautern </v>
      </c>
      <c r="E41" s="198" t="str">
        <f>E12</f>
        <v>SG Niederkirchen/Roßbach I</v>
      </c>
      <c r="F41" s="199">
        <v>17</v>
      </c>
      <c r="G41" s="200">
        <v>25</v>
      </c>
      <c r="H41" s="201">
        <v>25</v>
      </c>
      <c r="I41" s="202">
        <v>10</v>
      </c>
      <c r="J41" s="199">
        <v>25</v>
      </c>
      <c r="K41" s="200">
        <v>15</v>
      </c>
      <c r="L41" s="201">
        <v>18</v>
      </c>
      <c r="M41" s="202">
        <v>25</v>
      </c>
      <c r="N41" s="199">
        <v>12</v>
      </c>
      <c r="O41" s="200">
        <v>15</v>
      </c>
      <c r="P41" s="203">
        <f t="shared" si="25"/>
        <v>97</v>
      </c>
      <c r="Q41" s="204">
        <f t="shared" si="25"/>
        <v>90</v>
      </c>
      <c r="R41" s="205">
        <f t="shared" si="26"/>
        <v>2</v>
      </c>
      <c r="S41" s="206">
        <f t="shared" si="14"/>
        <v>3</v>
      </c>
      <c r="T41" s="190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1</v>
      </c>
      <c r="U41" s="191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2</v>
      </c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7" t="str">
        <f t="shared" ca="1" si="15"/>
        <v/>
      </c>
      <c r="AN41" s="467"/>
      <c r="AO41" s="468" t="str">
        <f t="shared" ca="1" si="27"/>
        <v/>
      </c>
      <c r="AP41" s="468"/>
      <c r="AQ41" s="192">
        <f t="shared" si="28"/>
        <v>0</v>
      </c>
      <c r="AR41" s="192">
        <f t="shared" si="16"/>
        <v>1</v>
      </c>
      <c r="AS41" s="22">
        <f t="shared" si="17"/>
        <v>1</v>
      </c>
      <c r="AT41" s="193">
        <f t="shared" si="18"/>
        <v>0</v>
      </c>
      <c r="AU41" s="192">
        <f t="shared" si="19"/>
        <v>1</v>
      </c>
      <c r="AV41" s="192">
        <f t="shared" si="20"/>
        <v>0</v>
      </c>
      <c r="AW41" s="22">
        <f t="shared" si="21"/>
        <v>0</v>
      </c>
      <c r="AX41" s="22">
        <f t="shared" si="22"/>
        <v>1</v>
      </c>
      <c r="AY41" s="192">
        <f t="shared" si="23"/>
        <v>0</v>
      </c>
      <c r="AZ41" s="192">
        <f t="shared" si="24"/>
        <v>1</v>
      </c>
      <c r="BA41" s="138">
        <f t="shared" si="29"/>
        <v>0</v>
      </c>
      <c r="BB41" s="138">
        <f t="shared" si="30"/>
        <v>0</v>
      </c>
      <c r="BC41" s="138">
        <f t="shared" si="31"/>
        <v>1</v>
      </c>
      <c r="BD41" s="138">
        <f t="shared" ref="BD41:BD103" si="34">IF(AND(T41=0,U41&lt;&gt;0),1,0)</f>
        <v>0</v>
      </c>
      <c r="BE41" s="138">
        <f>IF(U72=3,1,0)</f>
        <v>0</v>
      </c>
      <c r="BF41" s="138">
        <f>IF(U72=2,1,0)</f>
        <v>0</v>
      </c>
      <c r="BG41" s="138">
        <f>IF(U72=1,1,0)</f>
        <v>0</v>
      </c>
      <c r="BH41" s="138">
        <f>IF(AND(U72=0,T72&lt;&gt;0),1,0)</f>
        <v>0</v>
      </c>
      <c r="BI41" s="22"/>
    </row>
    <row r="42" spans="1:64" ht="15" thickBot="1">
      <c r="A42" s="194"/>
      <c r="B42" s="195"/>
      <c r="C42" s="196"/>
      <c r="D42" s="197" t="str">
        <f>D41</f>
        <v xml:space="preserve">Erlenbach/Morlautern </v>
      </c>
      <c r="E42" s="198" t="str">
        <f>E15</f>
        <v>SV Miesenbach</v>
      </c>
      <c r="F42" s="199"/>
      <c r="G42" s="200"/>
      <c r="H42" s="201"/>
      <c r="I42" s="202"/>
      <c r="J42" s="199"/>
      <c r="K42" s="200"/>
      <c r="L42" s="201"/>
      <c r="M42" s="202"/>
      <c r="N42" s="199"/>
      <c r="O42" s="200"/>
      <c r="P42" s="203" t="str">
        <f t="shared" si="25"/>
        <v/>
      </c>
      <c r="Q42" s="204" t="str">
        <f t="shared" si="25"/>
        <v/>
      </c>
      <c r="R42" s="205" t="str">
        <f t="shared" si="26"/>
        <v/>
      </c>
      <c r="S42" s="206" t="str">
        <f t="shared" si="14"/>
        <v/>
      </c>
      <c r="T42" s="190">
        <f t="shared" si="32"/>
        <v>0</v>
      </c>
      <c r="U42" s="191">
        <f t="shared" si="33"/>
        <v>0</v>
      </c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9" t="str">
        <f t="shared" ca="1" si="15"/>
        <v/>
      </c>
      <c r="AN42" s="469"/>
      <c r="AO42" s="468" t="str">
        <f t="shared" ca="1" si="27"/>
        <v/>
      </c>
      <c r="AP42" s="468"/>
      <c r="AQ42" s="192">
        <f t="shared" si="28"/>
        <v>0</v>
      </c>
      <c r="AR42" s="192">
        <f t="shared" si="16"/>
        <v>0</v>
      </c>
      <c r="AS42" s="22">
        <f t="shared" si="17"/>
        <v>0</v>
      </c>
      <c r="AT42" s="193">
        <f t="shared" si="18"/>
        <v>0</v>
      </c>
      <c r="AU42" s="192">
        <f t="shared" si="19"/>
        <v>0</v>
      </c>
      <c r="AV42" s="192">
        <f t="shared" si="20"/>
        <v>0</v>
      </c>
      <c r="AW42" s="22">
        <f t="shared" si="21"/>
        <v>0</v>
      </c>
      <c r="AX42" s="22">
        <f t="shared" si="22"/>
        <v>0</v>
      </c>
      <c r="AY42" s="192">
        <f t="shared" si="23"/>
        <v>0</v>
      </c>
      <c r="AZ42" s="192">
        <f t="shared" si="24"/>
        <v>0</v>
      </c>
      <c r="BA42" s="138">
        <f t="shared" si="29"/>
        <v>0</v>
      </c>
      <c r="BB42" s="138">
        <f t="shared" si="30"/>
        <v>0</v>
      </c>
      <c r="BC42" s="138">
        <f t="shared" si="31"/>
        <v>0</v>
      </c>
      <c r="BD42" s="138">
        <f t="shared" si="34"/>
        <v>0</v>
      </c>
      <c r="BE42" s="138">
        <f>IF(U83=3,1,0)</f>
        <v>0</v>
      </c>
      <c r="BF42" s="138">
        <f>IF(U83=2,1,0)</f>
        <v>0</v>
      </c>
      <c r="BG42" s="138">
        <f>IF(U83=1,1,0)</f>
        <v>1</v>
      </c>
      <c r="BH42" s="138">
        <f>IF(AND(U83=0,T83&lt;&gt;0),1,0)</f>
        <v>0</v>
      </c>
      <c r="BI42" s="22"/>
    </row>
    <row r="43" spans="1:64" ht="15" thickBot="1">
      <c r="A43" s="194"/>
      <c r="B43" s="195"/>
      <c r="C43" s="196"/>
      <c r="D43" s="197" t="str">
        <f>D41</f>
        <v xml:space="preserve">Erlenbach/Morlautern </v>
      </c>
      <c r="E43" s="198" t="str">
        <f>E18</f>
        <v>TSG Trippstadt</v>
      </c>
      <c r="F43" s="199">
        <v>25</v>
      </c>
      <c r="G43" s="200">
        <v>20</v>
      </c>
      <c r="H43" s="201">
        <v>25</v>
      </c>
      <c r="I43" s="202">
        <v>20</v>
      </c>
      <c r="J43" s="199">
        <v>23</v>
      </c>
      <c r="K43" s="200">
        <v>25</v>
      </c>
      <c r="L43" s="201">
        <v>21</v>
      </c>
      <c r="M43" s="202">
        <v>25</v>
      </c>
      <c r="N43" s="199">
        <v>15</v>
      </c>
      <c r="O43" s="200">
        <v>9</v>
      </c>
      <c r="P43" s="203">
        <f t="shared" si="25"/>
        <v>109</v>
      </c>
      <c r="Q43" s="204">
        <f t="shared" si="25"/>
        <v>99</v>
      </c>
      <c r="R43" s="205">
        <f t="shared" si="26"/>
        <v>3</v>
      </c>
      <c r="S43" s="206">
        <f t="shared" si="14"/>
        <v>2</v>
      </c>
      <c r="T43" s="190">
        <f t="shared" si="32"/>
        <v>2</v>
      </c>
      <c r="U43" s="191">
        <f t="shared" si="33"/>
        <v>1</v>
      </c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7" t="str">
        <f t="shared" ca="1" si="15"/>
        <v/>
      </c>
      <c r="AN43" s="467"/>
      <c r="AO43" s="468" t="str">
        <f t="shared" ca="1" si="27"/>
        <v/>
      </c>
      <c r="AP43" s="468"/>
      <c r="AQ43" s="192">
        <f t="shared" si="28"/>
        <v>1</v>
      </c>
      <c r="AR43" s="192">
        <f t="shared" si="16"/>
        <v>0</v>
      </c>
      <c r="AS43" s="22">
        <f t="shared" si="17"/>
        <v>1</v>
      </c>
      <c r="AT43" s="193">
        <f t="shared" si="18"/>
        <v>0</v>
      </c>
      <c r="AU43" s="192">
        <f t="shared" si="19"/>
        <v>0</v>
      </c>
      <c r="AV43" s="192">
        <f t="shared" si="20"/>
        <v>1</v>
      </c>
      <c r="AW43" s="22">
        <f t="shared" si="21"/>
        <v>0</v>
      </c>
      <c r="AX43" s="22">
        <f t="shared" si="22"/>
        <v>1</v>
      </c>
      <c r="AY43" s="192">
        <f t="shared" si="23"/>
        <v>1</v>
      </c>
      <c r="AZ43" s="192">
        <f t="shared" si="24"/>
        <v>0</v>
      </c>
      <c r="BA43" s="138">
        <f t="shared" si="29"/>
        <v>0</v>
      </c>
      <c r="BB43" s="138">
        <f t="shared" si="30"/>
        <v>1</v>
      </c>
      <c r="BC43" s="138">
        <f t="shared" si="31"/>
        <v>0</v>
      </c>
      <c r="BD43" s="138">
        <f t="shared" si="34"/>
        <v>0</v>
      </c>
      <c r="BE43" s="138">
        <f>IF(U94=3,1,0)</f>
        <v>0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5" hidden="1" customHeight="1" thickBot="1">
      <c r="A44" s="194"/>
      <c r="B44" s="195"/>
      <c r="C44" s="196"/>
      <c r="D44" s="197" t="str">
        <f>D43</f>
        <v xml:space="preserve">Erlenbach/Morlautern </v>
      </c>
      <c r="E44" s="198">
        <f>E21</f>
        <v>0</v>
      </c>
      <c r="F44" s="199"/>
      <c r="G44" s="200"/>
      <c r="H44" s="201"/>
      <c r="I44" s="202"/>
      <c r="J44" s="199"/>
      <c r="K44" s="200"/>
      <c r="L44" s="201"/>
      <c r="M44" s="202"/>
      <c r="N44" s="199"/>
      <c r="O44" s="200"/>
      <c r="P44" s="203" t="str">
        <f t="shared" si="25"/>
        <v/>
      </c>
      <c r="Q44" s="204" t="str">
        <f t="shared" si="25"/>
        <v/>
      </c>
      <c r="R44" s="205" t="str">
        <f t="shared" si="26"/>
        <v/>
      </c>
      <c r="S44" s="206" t="str">
        <f t="shared" si="14"/>
        <v/>
      </c>
      <c r="T44" s="190">
        <f t="shared" si="32"/>
        <v>0</v>
      </c>
      <c r="U44" s="191">
        <f t="shared" si="33"/>
        <v>0</v>
      </c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7" t="str">
        <f t="shared" ca="1" si="15"/>
        <v/>
      </c>
      <c r="AN44" s="467"/>
      <c r="AO44" s="468" t="str">
        <f t="shared" ca="1" si="27"/>
        <v/>
      </c>
      <c r="AP44" s="468"/>
      <c r="AQ44" s="192">
        <f t="shared" si="28"/>
        <v>0</v>
      </c>
      <c r="AR44" s="192">
        <f t="shared" si="16"/>
        <v>0</v>
      </c>
      <c r="AS44" s="22">
        <f t="shared" si="17"/>
        <v>0</v>
      </c>
      <c r="AT44" s="193">
        <f t="shared" si="18"/>
        <v>0</v>
      </c>
      <c r="AU44" s="192">
        <f t="shared" si="19"/>
        <v>0</v>
      </c>
      <c r="AV44" s="192">
        <f t="shared" si="20"/>
        <v>0</v>
      </c>
      <c r="AW44" s="22">
        <f t="shared" si="21"/>
        <v>0</v>
      </c>
      <c r="AX44" s="22">
        <f t="shared" si="22"/>
        <v>0</v>
      </c>
      <c r="AY44" s="192">
        <f t="shared" si="23"/>
        <v>0</v>
      </c>
      <c r="AZ44" s="192">
        <f t="shared" si="24"/>
        <v>0</v>
      </c>
      <c r="BA44" s="138">
        <f t="shared" si="29"/>
        <v>0</v>
      </c>
      <c r="BB44" s="138">
        <f t="shared" si="30"/>
        <v>0</v>
      </c>
      <c r="BC44" s="138">
        <f t="shared" si="31"/>
        <v>0</v>
      </c>
      <c r="BD44" s="138">
        <f t="shared" si="34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0</v>
      </c>
      <c r="BI44" s="22"/>
    </row>
    <row r="45" spans="1:64" ht="15" hidden="1" customHeight="1" thickBot="1">
      <c r="A45" s="194"/>
      <c r="B45" s="195"/>
      <c r="C45" s="196"/>
      <c r="D45" s="197" t="str">
        <f>D43</f>
        <v xml:space="preserve">Erlenbach/Morlautern </v>
      </c>
      <c r="E45" s="198">
        <f>E24</f>
        <v>0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5"/>
        <v/>
      </c>
      <c r="Q45" s="204" t="str">
        <f t="shared" si="25"/>
        <v/>
      </c>
      <c r="R45" s="205" t="str">
        <f t="shared" si="26"/>
        <v/>
      </c>
      <c r="S45" s="206" t="str">
        <f t="shared" si="14"/>
        <v/>
      </c>
      <c r="T45" s="190">
        <f t="shared" si="32"/>
        <v>0</v>
      </c>
      <c r="U45" s="191">
        <f t="shared" si="33"/>
        <v>0</v>
      </c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7" t="str">
        <f t="shared" ca="1" si="15"/>
        <v/>
      </c>
      <c r="AN45" s="467"/>
      <c r="AO45" s="468" t="str">
        <f t="shared" ca="1" si="27"/>
        <v/>
      </c>
      <c r="AP45" s="468"/>
      <c r="AQ45" s="192">
        <f t="shared" si="28"/>
        <v>0</v>
      </c>
      <c r="AR45" s="192">
        <f t="shared" si="16"/>
        <v>0</v>
      </c>
      <c r="AS45" s="22">
        <f t="shared" si="17"/>
        <v>0</v>
      </c>
      <c r="AT45" s="193">
        <f t="shared" si="18"/>
        <v>0</v>
      </c>
      <c r="AU45" s="192">
        <f t="shared" si="19"/>
        <v>0</v>
      </c>
      <c r="AV45" s="192">
        <f t="shared" si="20"/>
        <v>0</v>
      </c>
      <c r="AW45" s="22">
        <f t="shared" si="21"/>
        <v>0</v>
      </c>
      <c r="AX45" s="22">
        <f t="shared" si="22"/>
        <v>0</v>
      </c>
      <c r="AY45" s="192">
        <f t="shared" si="23"/>
        <v>0</v>
      </c>
      <c r="AZ45" s="192">
        <f t="shared" si="24"/>
        <v>0</v>
      </c>
      <c r="BA45" s="138">
        <f t="shared" si="29"/>
        <v>0</v>
      </c>
      <c r="BB45" s="138">
        <f t="shared" si="30"/>
        <v>0</v>
      </c>
      <c r="BC45" s="138">
        <f t="shared" si="31"/>
        <v>0</v>
      </c>
      <c r="BD45" s="138">
        <f t="shared" si="34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5" hidden="1" customHeight="1" thickBot="1">
      <c r="A46" s="194"/>
      <c r="B46" s="195"/>
      <c r="C46" s="196"/>
      <c r="D46" s="197" t="str">
        <f>D45</f>
        <v xml:space="preserve">Erlenbach/Morlautern </v>
      </c>
      <c r="E46" s="198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5"/>
        <v/>
      </c>
      <c r="Q46" s="204" t="str">
        <f t="shared" si="25"/>
        <v/>
      </c>
      <c r="R46" s="205" t="str">
        <f t="shared" si="26"/>
        <v/>
      </c>
      <c r="S46" s="206" t="str">
        <f t="shared" si="14"/>
        <v/>
      </c>
      <c r="T46" s="190">
        <f t="shared" si="32"/>
        <v>0</v>
      </c>
      <c r="U46" s="191">
        <f t="shared" si="33"/>
        <v>0</v>
      </c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7" t="str">
        <f t="shared" ca="1" si="15"/>
        <v/>
      </c>
      <c r="AN46" s="467"/>
      <c r="AO46" s="468" t="str">
        <f t="shared" ca="1" si="27"/>
        <v/>
      </c>
      <c r="AP46" s="468"/>
      <c r="AQ46" s="192">
        <f t="shared" si="28"/>
        <v>0</v>
      </c>
      <c r="AR46" s="192">
        <f t="shared" si="16"/>
        <v>0</v>
      </c>
      <c r="AS46" s="22">
        <f t="shared" si="17"/>
        <v>0</v>
      </c>
      <c r="AT46" s="193">
        <f t="shared" si="18"/>
        <v>0</v>
      </c>
      <c r="AU46" s="192">
        <f t="shared" si="19"/>
        <v>0</v>
      </c>
      <c r="AV46" s="192">
        <f t="shared" si="20"/>
        <v>0</v>
      </c>
      <c r="AW46" s="22">
        <f t="shared" si="21"/>
        <v>0</v>
      </c>
      <c r="AX46" s="22">
        <f t="shared" si="22"/>
        <v>0</v>
      </c>
      <c r="AY46" s="192">
        <f t="shared" si="23"/>
        <v>0</v>
      </c>
      <c r="AZ46" s="192">
        <f t="shared" si="24"/>
        <v>0</v>
      </c>
      <c r="BA46" s="138">
        <f t="shared" si="29"/>
        <v>0</v>
      </c>
      <c r="BB46" s="138">
        <f t="shared" si="30"/>
        <v>0</v>
      </c>
      <c r="BC46" s="138">
        <f t="shared" si="31"/>
        <v>0</v>
      </c>
      <c r="BD46" s="138">
        <f t="shared" si="34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5" hidden="1" customHeight="1" thickBot="1">
      <c r="A47" s="194"/>
      <c r="B47" s="195"/>
      <c r="C47" s="196"/>
      <c r="D47" s="197" t="str">
        <f>D45</f>
        <v xml:space="preserve">Erlenbach/Morlautern </v>
      </c>
      <c r="E47" s="207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5"/>
        <v/>
      </c>
      <c r="Q47" s="204" t="str">
        <f t="shared" si="25"/>
        <v/>
      </c>
      <c r="R47" s="205" t="str">
        <f t="shared" si="26"/>
        <v/>
      </c>
      <c r="S47" s="206" t="str">
        <f t="shared" si="14"/>
        <v/>
      </c>
      <c r="T47" s="190">
        <f t="shared" si="32"/>
        <v>0</v>
      </c>
      <c r="U47" s="191">
        <f t="shared" si="33"/>
        <v>0</v>
      </c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7" t="str">
        <f t="shared" ca="1" si="15"/>
        <v/>
      </c>
      <c r="AN47" s="467"/>
      <c r="AO47" s="468" t="str">
        <f t="shared" ca="1" si="27"/>
        <v/>
      </c>
      <c r="AP47" s="468"/>
      <c r="AQ47" s="192">
        <f t="shared" si="28"/>
        <v>0</v>
      </c>
      <c r="AR47" s="192">
        <f t="shared" si="16"/>
        <v>0</v>
      </c>
      <c r="AS47" s="22">
        <f t="shared" si="17"/>
        <v>0</v>
      </c>
      <c r="AT47" s="193">
        <f t="shared" si="18"/>
        <v>0</v>
      </c>
      <c r="AU47" s="192">
        <f t="shared" si="19"/>
        <v>0</v>
      </c>
      <c r="AV47" s="192">
        <f t="shared" si="20"/>
        <v>0</v>
      </c>
      <c r="AW47" s="22">
        <f t="shared" si="21"/>
        <v>0</v>
      </c>
      <c r="AX47" s="22">
        <f t="shared" si="22"/>
        <v>0</v>
      </c>
      <c r="AY47" s="192">
        <f t="shared" si="23"/>
        <v>0</v>
      </c>
      <c r="AZ47" s="192">
        <f t="shared" si="24"/>
        <v>0</v>
      </c>
      <c r="BA47" s="138">
        <f t="shared" si="29"/>
        <v>0</v>
      </c>
      <c r="BB47" s="138">
        <f t="shared" si="30"/>
        <v>0</v>
      </c>
      <c r="BC47" s="138">
        <f t="shared" si="31"/>
        <v>0</v>
      </c>
      <c r="BD47" s="138">
        <f t="shared" si="34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5" hidden="1" customHeight="1" thickBot="1">
      <c r="A48" s="208"/>
      <c r="B48" s="209"/>
      <c r="C48" s="210"/>
      <c r="D48" s="197" t="str">
        <f>D47</f>
        <v xml:space="preserve">Erlenbach/Morlautern </v>
      </c>
      <c r="E48" s="211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5"/>
        <v/>
      </c>
      <c r="Q48" s="217" t="str">
        <f t="shared" si="25"/>
        <v/>
      </c>
      <c r="R48" s="218" t="str">
        <f t="shared" si="26"/>
        <v/>
      </c>
      <c r="S48" s="219" t="str">
        <f t="shared" si="14"/>
        <v/>
      </c>
      <c r="T48" s="190">
        <f t="shared" si="32"/>
        <v>0</v>
      </c>
      <c r="U48" s="191">
        <f t="shared" si="33"/>
        <v>0</v>
      </c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1" t="str">
        <f t="shared" ca="1" si="15"/>
        <v/>
      </c>
      <c r="AN48" s="471"/>
      <c r="AO48" s="472" t="str">
        <f t="shared" ca="1" si="27"/>
        <v/>
      </c>
      <c r="AP48" s="472"/>
      <c r="AQ48" s="192">
        <f t="shared" si="28"/>
        <v>0</v>
      </c>
      <c r="AR48" s="192">
        <f t="shared" si="16"/>
        <v>0</v>
      </c>
      <c r="AS48" s="22">
        <f t="shared" si="17"/>
        <v>0</v>
      </c>
      <c r="AT48" s="193">
        <f t="shared" si="18"/>
        <v>0</v>
      </c>
      <c r="AU48" s="192">
        <f t="shared" si="19"/>
        <v>0</v>
      </c>
      <c r="AV48" s="192">
        <f t="shared" si="20"/>
        <v>0</v>
      </c>
      <c r="AW48" s="22">
        <f t="shared" si="21"/>
        <v>0</v>
      </c>
      <c r="AX48" s="22">
        <f t="shared" si="22"/>
        <v>0</v>
      </c>
      <c r="AY48" s="192">
        <f t="shared" si="23"/>
        <v>0</v>
      </c>
      <c r="AZ48" s="192">
        <f t="shared" si="24"/>
        <v>0</v>
      </c>
      <c r="BA48" s="138">
        <f t="shared" si="29"/>
        <v>0</v>
      </c>
      <c r="BB48" s="138">
        <f t="shared" si="30"/>
        <v>0</v>
      </c>
      <c r="BC48" s="138">
        <f t="shared" si="31"/>
        <v>0</v>
      </c>
      <c r="BD48" s="138">
        <f t="shared" si="34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5" thickBot="1">
      <c r="A49" s="20"/>
      <c r="C49" s="22"/>
      <c r="D49" s="220"/>
      <c r="E49" s="220"/>
      <c r="T49" s="190">
        <f t="shared" si="32"/>
        <v>0</v>
      </c>
      <c r="U49" s="191">
        <f t="shared" si="33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T49" s="193"/>
      <c r="AU49" s="192"/>
      <c r="AV49" s="192"/>
      <c r="AW49" s="22"/>
      <c r="AX49" s="22"/>
      <c r="AY49" s="192"/>
      <c r="AZ49" s="192"/>
      <c r="BA49" s="223">
        <f t="shared" ref="BA49:BH49" si="35">SUM(BA39:BA48)</f>
        <v>0</v>
      </c>
      <c r="BB49" s="223">
        <f t="shared" si="35"/>
        <v>1</v>
      </c>
      <c r="BC49" s="223">
        <f t="shared" si="35"/>
        <v>1</v>
      </c>
      <c r="BD49" s="223">
        <f t="shared" si="35"/>
        <v>1</v>
      </c>
      <c r="BE49" s="223">
        <f t="shared" si="35"/>
        <v>0</v>
      </c>
      <c r="BF49" s="223">
        <f t="shared" si="35"/>
        <v>0</v>
      </c>
      <c r="BG49" s="223">
        <f t="shared" si="35"/>
        <v>1</v>
      </c>
      <c r="BH49" s="223">
        <f t="shared" si="35"/>
        <v>1</v>
      </c>
      <c r="BI49" s="22">
        <f>SUM(BA49:BH49)</f>
        <v>5</v>
      </c>
    </row>
    <row r="50" spans="1:61" ht="15" thickBot="1">
      <c r="A50" s="177"/>
      <c r="B50" s="178"/>
      <c r="C50" s="224"/>
      <c r="D50" s="225" t="str">
        <f>E6</f>
        <v>TSV Hütschenhausen</v>
      </c>
      <c r="E50" s="181" t="str">
        <f>E3</f>
        <v xml:space="preserve">Erlenbach/Morlautern </v>
      </c>
      <c r="F50" s="184"/>
      <c r="G50" s="185"/>
      <c r="H50" s="182"/>
      <c r="I50" s="183"/>
      <c r="J50" s="184"/>
      <c r="K50" s="185"/>
      <c r="L50" s="182"/>
      <c r="M50" s="183"/>
      <c r="N50" s="184"/>
      <c r="O50" s="185"/>
      <c r="P50" s="188" t="str">
        <f>IF(F50="","",F50+H50+J50+L50+N50)</f>
        <v/>
      </c>
      <c r="Q50" s="189" t="str">
        <f t="shared" ref="Q50:Q59" si="36">IF(G50="","",G50+I50+K50+M50+O50)</f>
        <v/>
      </c>
      <c r="R50" s="188" t="str">
        <f>IF(F50="","",AQ50+AS50+AU50+AW50+AY50)</f>
        <v/>
      </c>
      <c r="S50" s="189" t="str">
        <f t="shared" ref="S50:S59" si="37">IF(G50="","",AR50+AT50+AV50+AX50+AZ50)</f>
        <v/>
      </c>
      <c r="T50" s="190">
        <f t="shared" si="32"/>
        <v>0</v>
      </c>
      <c r="U50" s="191">
        <f t="shared" si="33"/>
        <v>0</v>
      </c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4" t="str">
        <f t="shared" ref="AM50:AM59" ca="1" si="38">IF(U50&lt;&gt;"","",IF(C50&lt;&gt;"","verlegt",IF(B50&lt;TODAY(),"offen","")))</f>
        <v/>
      </c>
      <c r="AN50" s="464"/>
      <c r="AO50" s="465" t="str">
        <f ca="1">IF(U50&lt;&gt;"","",IF(C50="","",IF(C50&lt;TODAY(),"offen","")))</f>
        <v/>
      </c>
      <c r="AP50" s="465"/>
      <c r="AQ50" s="192">
        <f t="shared" ref="AQ50:AQ59" si="39">IF(F50&gt;G50,1,0)</f>
        <v>0</v>
      </c>
      <c r="AR50" s="192">
        <f t="shared" ref="AR50:AR59" si="40">IF(G50&gt;F50,1,0)</f>
        <v>0</v>
      </c>
      <c r="AS50" s="22">
        <f t="shared" ref="AS50:AS59" si="41">IF(H50&gt;I50,1,0)</f>
        <v>0</v>
      </c>
      <c r="AT50" s="193">
        <f t="shared" ref="AT50:AT59" si="42">IF(I50&gt;H50,1,0)</f>
        <v>0</v>
      </c>
      <c r="AU50" s="192">
        <f t="shared" ref="AU50:AU59" si="43">IF(J50&gt;K50,1,0)</f>
        <v>0</v>
      </c>
      <c r="AV50" s="192">
        <f t="shared" ref="AV50:AV59" si="44">IF(K50&gt;J50,1,0)</f>
        <v>0</v>
      </c>
      <c r="AW50" s="22">
        <f t="shared" ref="AW50:AW59" si="45">IF(L50&gt;M50,1,0)</f>
        <v>0</v>
      </c>
      <c r="AX50" s="22">
        <f t="shared" ref="AX50:AX59" si="46">IF(M50&gt;L50,1,0)</f>
        <v>0</v>
      </c>
      <c r="AY50" s="192">
        <f t="shared" ref="AY50:AY59" si="47">IF(N50&gt;O50,1,0)</f>
        <v>0</v>
      </c>
      <c r="AZ50" s="192">
        <f t="shared" ref="AZ50:AZ59" si="48">IF(O50&gt;N50,1,0)</f>
        <v>0</v>
      </c>
      <c r="BA50" s="138">
        <f t="shared" si="29"/>
        <v>0</v>
      </c>
      <c r="BB50" s="138">
        <f t="shared" si="30"/>
        <v>0</v>
      </c>
      <c r="BC50" s="138">
        <f t="shared" si="31"/>
        <v>0</v>
      </c>
      <c r="BD50" s="138">
        <f t="shared" si="34"/>
        <v>0</v>
      </c>
      <c r="BE50" s="138">
        <f>IF(U39=3,1,0)</f>
        <v>1</v>
      </c>
      <c r="BF50" s="138">
        <f>IF(U39=2,1,0)</f>
        <v>0</v>
      </c>
      <c r="BG50" s="138">
        <f>IF(U39=1,1,0)</f>
        <v>0</v>
      </c>
      <c r="BH50" s="138">
        <f>IF(AND(U39=0,T39&lt;&gt;0),1,0)</f>
        <v>0</v>
      </c>
      <c r="BI50" s="22"/>
    </row>
    <row r="51" spans="1:61" ht="15" thickBot="1">
      <c r="A51" s="194"/>
      <c r="B51" s="195"/>
      <c r="C51" s="226"/>
      <c r="D51" s="227" t="str">
        <f>D50</f>
        <v>TSV Hütschenhausen</v>
      </c>
      <c r="E51" s="198" t="str">
        <f>E9</f>
        <v xml:space="preserve">VBC Kaiserslautern </v>
      </c>
      <c r="F51" s="201">
        <v>25</v>
      </c>
      <c r="G51" s="202">
        <v>19</v>
      </c>
      <c r="H51" s="199">
        <v>25</v>
      </c>
      <c r="I51" s="200">
        <v>23</v>
      </c>
      <c r="J51" s="201">
        <v>25</v>
      </c>
      <c r="K51" s="202">
        <v>20</v>
      </c>
      <c r="L51" s="199"/>
      <c r="M51" s="200"/>
      <c r="N51" s="201"/>
      <c r="O51" s="202"/>
      <c r="P51" s="205">
        <f t="shared" ref="P51:P59" si="49">IF(F51="","",F51+H51+J51+L51+N51)</f>
        <v>75</v>
      </c>
      <c r="Q51" s="206">
        <f t="shared" si="36"/>
        <v>62</v>
      </c>
      <c r="R51" s="205">
        <f t="shared" ref="R51:R59" si="50">IF(F51="","",AQ51+AS51+AU51+AW51+AY51)</f>
        <v>3</v>
      </c>
      <c r="S51" s="206">
        <f t="shared" si="37"/>
        <v>0</v>
      </c>
      <c r="T51" s="190">
        <f t="shared" si="32"/>
        <v>3</v>
      </c>
      <c r="U51" s="191">
        <f t="shared" si="33"/>
        <v>0</v>
      </c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7" t="str">
        <f t="shared" ca="1" si="38"/>
        <v/>
      </c>
      <c r="AN51" s="467"/>
      <c r="AO51" s="468" t="str">
        <f t="shared" ref="AO51:AO59" ca="1" si="51">IF(U51&lt;&gt;"","",IF(C51="","",IF(C51&lt;TODAY(),"offen","")))</f>
        <v/>
      </c>
      <c r="AP51" s="468"/>
      <c r="AQ51" s="192">
        <f t="shared" si="39"/>
        <v>1</v>
      </c>
      <c r="AR51" s="192">
        <f t="shared" si="40"/>
        <v>0</v>
      </c>
      <c r="AS51" s="22">
        <f t="shared" si="41"/>
        <v>1</v>
      </c>
      <c r="AT51" s="193">
        <f t="shared" si="42"/>
        <v>0</v>
      </c>
      <c r="AU51" s="192">
        <f t="shared" si="43"/>
        <v>1</v>
      </c>
      <c r="AV51" s="192">
        <f t="shared" si="44"/>
        <v>0</v>
      </c>
      <c r="AW51" s="22">
        <f t="shared" si="45"/>
        <v>0</v>
      </c>
      <c r="AX51" s="22">
        <f t="shared" si="46"/>
        <v>0</v>
      </c>
      <c r="AY51" s="192">
        <f t="shared" si="47"/>
        <v>0</v>
      </c>
      <c r="AZ51" s="192">
        <f t="shared" si="48"/>
        <v>0</v>
      </c>
      <c r="BA51" s="138">
        <f t="shared" si="29"/>
        <v>1</v>
      </c>
      <c r="BB51" s="138">
        <f t="shared" si="30"/>
        <v>0</v>
      </c>
      <c r="BC51" s="138">
        <f t="shared" si="31"/>
        <v>0</v>
      </c>
      <c r="BD51" s="138">
        <f t="shared" si="34"/>
        <v>0</v>
      </c>
      <c r="BE51" s="138">
        <f>IF(U62=3,1,0)</f>
        <v>0</v>
      </c>
      <c r="BF51" s="138">
        <f>IF(U62=2,1,0)</f>
        <v>0</v>
      </c>
      <c r="BG51" s="138">
        <f>IF(U62=1,1,0)</f>
        <v>0</v>
      </c>
      <c r="BH51" s="138">
        <f>IF(AND(U62=0,T62&lt;&gt;0),1,0)</f>
        <v>0</v>
      </c>
      <c r="BI51" s="22"/>
    </row>
    <row r="52" spans="1:61" ht="15" thickBot="1">
      <c r="A52" s="194"/>
      <c r="B52" s="195"/>
      <c r="C52" s="228"/>
      <c r="D52" s="227" t="str">
        <f t="shared" ref="D52:D59" si="52">D51</f>
        <v>TSV Hütschenhausen</v>
      </c>
      <c r="E52" s="198" t="str">
        <f>E12</f>
        <v>SG Niederkirchen/Roßbach I</v>
      </c>
      <c r="F52" s="201"/>
      <c r="G52" s="202"/>
      <c r="H52" s="199"/>
      <c r="I52" s="200"/>
      <c r="J52" s="201"/>
      <c r="K52" s="202"/>
      <c r="L52" s="199"/>
      <c r="M52" s="200"/>
      <c r="N52" s="201"/>
      <c r="O52" s="202"/>
      <c r="P52" s="205" t="str">
        <f t="shared" si="49"/>
        <v/>
      </c>
      <c r="Q52" s="206" t="str">
        <f t="shared" si="36"/>
        <v/>
      </c>
      <c r="R52" s="205" t="str">
        <f t="shared" si="50"/>
        <v/>
      </c>
      <c r="S52" s="206" t="str">
        <f t="shared" si="37"/>
        <v/>
      </c>
      <c r="T52" s="190">
        <f t="shared" si="32"/>
        <v>0</v>
      </c>
      <c r="U52" s="191">
        <f t="shared" si="33"/>
        <v>0</v>
      </c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7" t="str">
        <f t="shared" ca="1" si="38"/>
        <v/>
      </c>
      <c r="AN52" s="467"/>
      <c r="AO52" s="468" t="str">
        <f t="shared" ca="1" si="51"/>
        <v/>
      </c>
      <c r="AP52" s="468"/>
      <c r="AQ52" s="192">
        <f t="shared" si="39"/>
        <v>0</v>
      </c>
      <c r="AR52" s="192">
        <f t="shared" si="40"/>
        <v>0</v>
      </c>
      <c r="AS52" s="22">
        <f t="shared" si="41"/>
        <v>0</v>
      </c>
      <c r="AT52" s="193">
        <f t="shared" si="42"/>
        <v>0</v>
      </c>
      <c r="AU52" s="192">
        <f t="shared" si="43"/>
        <v>0</v>
      </c>
      <c r="AV52" s="192">
        <f t="shared" si="44"/>
        <v>0</v>
      </c>
      <c r="AW52" s="22">
        <f t="shared" si="45"/>
        <v>0</v>
      </c>
      <c r="AX52" s="22">
        <f t="shared" si="46"/>
        <v>0</v>
      </c>
      <c r="AY52" s="192">
        <f t="shared" si="47"/>
        <v>0</v>
      </c>
      <c r="AZ52" s="192">
        <f t="shared" si="48"/>
        <v>0</v>
      </c>
      <c r="BA52" s="138">
        <f t="shared" si="29"/>
        <v>0</v>
      </c>
      <c r="BB52" s="138">
        <f t="shared" si="30"/>
        <v>0</v>
      </c>
      <c r="BC52" s="138">
        <f t="shared" si="31"/>
        <v>0</v>
      </c>
      <c r="BD52" s="138">
        <f t="shared" si="34"/>
        <v>0</v>
      </c>
      <c r="BE52" s="138">
        <f>IF(U73=3,1,0)</f>
        <v>1</v>
      </c>
      <c r="BF52" s="138">
        <f>IF(U73=2,1,0)</f>
        <v>0</v>
      </c>
      <c r="BG52" s="138">
        <f>IF(U73=1,1,0)</f>
        <v>0</v>
      </c>
      <c r="BH52" s="138">
        <f>IF(AND(U73=0,T73&lt;&gt;0),1,0)</f>
        <v>0</v>
      </c>
      <c r="BI52" s="22"/>
    </row>
    <row r="53" spans="1:61" ht="15" thickBot="1">
      <c r="A53" s="194"/>
      <c r="B53" s="195"/>
      <c r="C53" s="226"/>
      <c r="D53" s="227" t="str">
        <f t="shared" si="52"/>
        <v>TSV Hütschenhausen</v>
      </c>
      <c r="E53" s="198" t="str">
        <f>E15</f>
        <v>SV Miesenbach</v>
      </c>
      <c r="F53" s="201">
        <v>20</v>
      </c>
      <c r="G53" s="202">
        <v>25</v>
      </c>
      <c r="H53" s="199">
        <v>19</v>
      </c>
      <c r="I53" s="200">
        <v>25</v>
      </c>
      <c r="J53" s="201">
        <v>16</v>
      </c>
      <c r="K53" s="202">
        <v>25</v>
      </c>
      <c r="L53" s="199"/>
      <c r="M53" s="200"/>
      <c r="N53" s="201"/>
      <c r="O53" s="202"/>
      <c r="P53" s="205">
        <f t="shared" si="49"/>
        <v>55</v>
      </c>
      <c r="Q53" s="206">
        <f t="shared" si="36"/>
        <v>75</v>
      </c>
      <c r="R53" s="205">
        <f t="shared" si="50"/>
        <v>0</v>
      </c>
      <c r="S53" s="206">
        <f t="shared" si="37"/>
        <v>3</v>
      </c>
      <c r="T53" s="190">
        <f t="shared" si="32"/>
        <v>0</v>
      </c>
      <c r="U53" s="191">
        <f t="shared" si="33"/>
        <v>3</v>
      </c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9" t="str">
        <f t="shared" ca="1" si="38"/>
        <v/>
      </c>
      <c r="AN53" s="469"/>
      <c r="AO53" s="468" t="str">
        <f t="shared" ca="1" si="51"/>
        <v/>
      </c>
      <c r="AP53" s="468"/>
      <c r="AQ53" s="192">
        <f t="shared" si="39"/>
        <v>0</v>
      </c>
      <c r="AR53" s="192">
        <f t="shared" si="40"/>
        <v>1</v>
      </c>
      <c r="AS53" s="22">
        <f t="shared" si="41"/>
        <v>0</v>
      </c>
      <c r="AT53" s="193">
        <f t="shared" si="42"/>
        <v>1</v>
      </c>
      <c r="AU53" s="192">
        <f t="shared" si="43"/>
        <v>0</v>
      </c>
      <c r="AV53" s="192">
        <f t="shared" si="44"/>
        <v>1</v>
      </c>
      <c r="AW53" s="22">
        <f t="shared" si="45"/>
        <v>0</v>
      </c>
      <c r="AX53" s="22">
        <f t="shared" si="46"/>
        <v>0</v>
      </c>
      <c r="AY53" s="192">
        <f t="shared" si="47"/>
        <v>0</v>
      </c>
      <c r="AZ53" s="192">
        <f t="shared" si="48"/>
        <v>0</v>
      </c>
      <c r="BA53" s="138">
        <f t="shared" si="29"/>
        <v>0</v>
      </c>
      <c r="BB53" s="138">
        <f t="shared" si="30"/>
        <v>0</v>
      </c>
      <c r="BC53" s="138">
        <f t="shared" si="31"/>
        <v>0</v>
      </c>
      <c r="BD53" s="138">
        <f t="shared" si="34"/>
        <v>1</v>
      </c>
      <c r="BE53" s="138">
        <f>IF(U84=3,1,0)</f>
        <v>0</v>
      </c>
      <c r="BF53" s="138">
        <f>IF(U84=2,1,0)</f>
        <v>0</v>
      </c>
      <c r="BG53" s="138">
        <f>IF(U84=1,1,0)</f>
        <v>0</v>
      </c>
      <c r="BH53" s="138">
        <f>IF(AND(U84=0,T84&lt;&gt;0),1,0)</f>
        <v>1</v>
      </c>
      <c r="BI53" s="22"/>
    </row>
    <row r="54" spans="1:61" ht="15" thickBot="1">
      <c r="A54" s="194"/>
      <c r="B54" s="195"/>
      <c r="C54" s="226"/>
      <c r="D54" s="227" t="str">
        <f t="shared" si="52"/>
        <v>TSV Hütschenhausen</v>
      </c>
      <c r="E54" s="198" t="str">
        <f>E18</f>
        <v>TSG Trippstadt</v>
      </c>
      <c r="F54" s="201">
        <v>25</v>
      </c>
      <c r="G54" s="202">
        <v>17</v>
      </c>
      <c r="H54" s="199">
        <v>25</v>
      </c>
      <c r="I54" s="200">
        <v>19</v>
      </c>
      <c r="J54" s="201">
        <v>21</v>
      </c>
      <c r="K54" s="202">
        <v>25</v>
      </c>
      <c r="L54" s="199">
        <v>25</v>
      </c>
      <c r="M54" s="200">
        <v>16</v>
      </c>
      <c r="N54" s="201"/>
      <c r="O54" s="202"/>
      <c r="P54" s="205">
        <f t="shared" si="49"/>
        <v>96</v>
      </c>
      <c r="Q54" s="206">
        <f t="shared" si="36"/>
        <v>77</v>
      </c>
      <c r="R54" s="205">
        <f t="shared" si="50"/>
        <v>3</v>
      </c>
      <c r="S54" s="206">
        <f t="shared" si="37"/>
        <v>1</v>
      </c>
      <c r="T54" s="190">
        <f t="shared" si="32"/>
        <v>3</v>
      </c>
      <c r="U54" s="191">
        <f t="shared" si="33"/>
        <v>0</v>
      </c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7" t="str">
        <f t="shared" ca="1" si="38"/>
        <v/>
      </c>
      <c r="AN54" s="467"/>
      <c r="AO54" s="468" t="str">
        <f t="shared" ca="1" si="51"/>
        <v/>
      </c>
      <c r="AP54" s="468"/>
      <c r="AQ54" s="192">
        <f t="shared" si="39"/>
        <v>1</v>
      </c>
      <c r="AR54" s="192">
        <f t="shared" si="40"/>
        <v>0</v>
      </c>
      <c r="AS54" s="22">
        <f t="shared" si="41"/>
        <v>1</v>
      </c>
      <c r="AT54" s="193">
        <f t="shared" si="42"/>
        <v>0</v>
      </c>
      <c r="AU54" s="192">
        <f t="shared" si="43"/>
        <v>0</v>
      </c>
      <c r="AV54" s="192">
        <f t="shared" si="44"/>
        <v>1</v>
      </c>
      <c r="AW54" s="22">
        <f t="shared" si="45"/>
        <v>1</v>
      </c>
      <c r="AX54" s="22">
        <f t="shared" si="46"/>
        <v>0</v>
      </c>
      <c r="AY54" s="192">
        <f t="shared" si="47"/>
        <v>0</v>
      </c>
      <c r="AZ54" s="192">
        <f t="shared" si="48"/>
        <v>0</v>
      </c>
      <c r="BA54" s="138">
        <f t="shared" si="29"/>
        <v>1</v>
      </c>
      <c r="BB54" s="138">
        <f t="shared" si="30"/>
        <v>0</v>
      </c>
      <c r="BC54" s="138">
        <f t="shared" si="31"/>
        <v>0</v>
      </c>
      <c r="BD54" s="138">
        <f t="shared" si="34"/>
        <v>0</v>
      </c>
      <c r="BE54" s="138">
        <f>IF(U95=3,1,0)</f>
        <v>0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5" hidden="1" customHeight="1" thickBot="1">
      <c r="A55" s="194"/>
      <c r="B55" s="195"/>
      <c r="C55" s="228"/>
      <c r="D55" s="227" t="str">
        <f t="shared" si="52"/>
        <v>TSV Hütschenhausen</v>
      </c>
      <c r="E55" s="198">
        <f>E21</f>
        <v>0</v>
      </c>
      <c r="F55" s="201"/>
      <c r="G55" s="202"/>
      <c r="H55" s="199"/>
      <c r="I55" s="200"/>
      <c r="J55" s="201"/>
      <c r="K55" s="202"/>
      <c r="L55" s="199"/>
      <c r="M55" s="200"/>
      <c r="N55" s="201"/>
      <c r="O55" s="202"/>
      <c r="P55" s="205" t="str">
        <f t="shared" si="49"/>
        <v/>
      </c>
      <c r="Q55" s="206" t="str">
        <f t="shared" si="36"/>
        <v/>
      </c>
      <c r="R55" s="205" t="str">
        <f t="shared" si="50"/>
        <v/>
      </c>
      <c r="S55" s="206" t="str">
        <f t="shared" si="37"/>
        <v/>
      </c>
      <c r="T55" s="190">
        <f t="shared" si="32"/>
        <v>0</v>
      </c>
      <c r="U55" s="191">
        <f t="shared" si="33"/>
        <v>0</v>
      </c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7" t="str">
        <f t="shared" ca="1" si="38"/>
        <v/>
      </c>
      <c r="AN55" s="467"/>
      <c r="AO55" s="468" t="str">
        <f t="shared" ca="1" si="51"/>
        <v/>
      </c>
      <c r="AP55" s="468"/>
      <c r="AQ55" s="192">
        <f t="shared" si="39"/>
        <v>0</v>
      </c>
      <c r="AR55" s="192">
        <f t="shared" si="40"/>
        <v>0</v>
      </c>
      <c r="AS55" s="22">
        <f t="shared" si="41"/>
        <v>0</v>
      </c>
      <c r="AT55" s="193">
        <f t="shared" si="42"/>
        <v>0</v>
      </c>
      <c r="AU55" s="192">
        <f t="shared" si="43"/>
        <v>0</v>
      </c>
      <c r="AV55" s="192">
        <f t="shared" si="44"/>
        <v>0</v>
      </c>
      <c r="AW55" s="22">
        <f t="shared" si="45"/>
        <v>0</v>
      </c>
      <c r="AX55" s="22">
        <f t="shared" si="46"/>
        <v>0</v>
      </c>
      <c r="AY55" s="192">
        <f t="shared" si="47"/>
        <v>0</v>
      </c>
      <c r="AZ55" s="192">
        <f t="shared" si="48"/>
        <v>0</v>
      </c>
      <c r="BA55" s="138">
        <f t="shared" si="29"/>
        <v>0</v>
      </c>
      <c r="BB55" s="138">
        <f t="shared" si="30"/>
        <v>0</v>
      </c>
      <c r="BC55" s="138">
        <f t="shared" si="31"/>
        <v>0</v>
      </c>
      <c r="BD55" s="138">
        <f t="shared" si="34"/>
        <v>0</v>
      </c>
      <c r="BE55" s="138">
        <f>IF(U106=3,1,0)</f>
        <v>0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5" hidden="1" customHeight="1" thickBot="1">
      <c r="A56" s="194"/>
      <c r="B56" s="195"/>
      <c r="C56" s="228"/>
      <c r="D56" s="227" t="str">
        <f t="shared" si="52"/>
        <v>TSV Hütschenhausen</v>
      </c>
      <c r="E56" s="198">
        <f>E24</f>
        <v>0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9"/>
        <v/>
      </c>
      <c r="Q56" s="206" t="str">
        <f t="shared" si="36"/>
        <v/>
      </c>
      <c r="R56" s="205" t="str">
        <f t="shared" si="50"/>
        <v/>
      </c>
      <c r="S56" s="206" t="str">
        <f t="shared" si="37"/>
        <v/>
      </c>
      <c r="T56" s="190">
        <f t="shared" si="32"/>
        <v>0</v>
      </c>
      <c r="U56" s="191">
        <f t="shared" si="33"/>
        <v>0</v>
      </c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7" t="str">
        <f t="shared" ca="1" si="38"/>
        <v/>
      </c>
      <c r="AN56" s="467"/>
      <c r="AO56" s="468" t="str">
        <f t="shared" ca="1" si="51"/>
        <v/>
      </c>
      <c r="AP56" s="468"/>
      <c r="AQ56" s="192">
        <f t="shared" si="39"/>
        <v>0</v>
      </c>
      <c r="AR56" s="192">
        <f t="shared" si="40"/>
        <v>0</v>
      </c>
      <c r="AS56" s="22">
        <f t="shared" si="41"/>
        <v>0</v>
      </c>
      <c r="AT56" s="193">
        <f t="shared" si="42"/>
        <v>0</v>
      </c>
      <c r="AU56" s="192">
        <f t="shared" si="43"/>
        <v>0</v>
      </c>
      <c r="AV56" s="192">
        <f t="shared" si="44"/>
        <v>0</v>
      </c>
      <c r="AW56" s="22">
        <f t="shared" si="45"/>
        <v>0</v>
      </c>
      <c r="AX56" s="22">
        <f t="shared" si="46"/>
        <v>0</v>
      </c>
      <c r="AY56" s="192">
        <f t="shared" si="47"/>
        <v>0</v>
      </c>
      <c r="AZ56" s="192">
        <f t="shared" si="48"/>
        <v>0</v>
      </c>
      <c r="BA56" s="138">
        <f t="shared" si="29"/>
        <v>0</v>
      </c>
      <c r="BB56" s="138">
        <f t="shared" si="30"/>
        <v>0</v>
      </c>
      <c r="BC56" s="138">
        <f t="shared" si="31"/>
        <v>0</v>
      </c>
      <c r="BD56" s="138">
        <f t="shared" si="34"/>
        <v>0</v>
      </c>
      <c r="BE56" s="138">
        <f>IF(U117=3,1,0)</f>
        <v>0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5" hidden="1" customHeight="1" thickBot="1">
      <c r="A57" s="194"/>
      <c r="B57" s="195"/>
      <c r="C57" s="228"/>
      <c r="D57" s="227" t="str">
        <f t="shared" si="52"/>
        <v>TSV Hütschenhausen</v>
      </c>
      <c r="E57" s="198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9"/>
        <v/>
      </c>
      <c r="Q57" s="206" t="str">
        <f t="shared" si="36"/>
        <v/>
      </c>
      <c r="R57" s="205" t="str">
        <f t="shared" si="50"/>
        <v/>
      </c>
      <c r="S57" s="206" t="str">
        <f t="shared" si="37"/>
        <v/>
      </c>
      <c r="T57" s="190">
        <f t="shared" si="32"/>
        <v>0</v>
      </c>
      <c r="U57" s="191">
        <f t="shared" si="33"/>
        <v>0</v>
      </c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7" t="str">
        <f t="shared" ca="1" si="38"/>
        <v/>
      </c>
      <c r="AN57" s="467"/>
      <c r="AO57" s="468" t="str">
        <f t="shared" ca="1" si="51"/>
        <v/>
      </c>
      <c r="AP57" s="468"/>
      <c r="AQ57" s="192">
        <f t="shared" si="39"/>
        <v>0</v>
      </c>
      <c r="AR57" s="192">
        <f t="shared" si="40"/>
        <v>0</v>
      </c>
      <c r="AS57" s="22">
        <f t="shared" si="41"/>
        <v>0</v>
      </c>
      <c r="AT57" s="193">
        <f t="shared" si="42"/>
        <v>0</v>
      </c>
      <c r="AU57" s="192">
        <f t="shared" si="43"/>
        <v>0</v>
      </c>
      <c r="AV57" s="192">
        <f t="shared" si="44"/>
        <v>0</v>
      </c>
      <c r="AW57" s="22">
        <f t="shared" si="45"/>
        <v>0</v>
      </c>
      <c r="AX57" s="22">
        <f t="shared" si="46"/>
        <v>0</v>
      </c>
      <c r="AY57" s="192">
        <f t="shared" si="47"/>
        <v>0</v>
      </c>
      <c r="AZ57" s="192">
        <f t="shared" si="48"/>
        <v>0</v>
      </c>
      <c r="BA57" s="138">
        <f t="shared" si="29"/>
        <v>0</v>
      </c>
      <c r="BB57" s="138">
        <f t="shared" si="30"/>
        <v>0</v>
      </c>
      <c r="BC57" s="138">
        <f t="shared" si="31"/>
        <v>0</v>
      </c>
      <c r="BD57" s="138">
        <f t="shared" si="34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5" hidden="1" customHeight="1" thickBot="1">
      <c r="A58" s="194"/>
      <c r="B58" s="195"/>
      <c r="C58" s="228"/>
      <c r="D58" s="227" t="str">
        <f t="shared" si="52"/>
        <v>TSV Hütschenhausen</v>
      </c>
      <c r="E58" s="198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9"/>
        <v/>
      </c>
      <c r="Q58" s="206" t="str">
        <f t="shared" si="36"/>
        <v/>
      </c>
      <c r="R58" s="205" t="str">
        <f t="shared" si="50"/>
        <v/>
      </c>
      <c r="S58" s="206" t="str">
        <f t="shared" si="37"/>
        <v/>
      </c>
      <c r="T58" s="190">
        <f t="shared" si="32"/>
        <v>0</v>
      </c>
      <c r="U58" s="191">
        <f t="shared" si="33"/>
        <v>0</v>
      </c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7" t="str">
        <f t="shared" ca="1" si="38"/>
        <v/>
      </c>
      <c r="AN58" s="467"/>
      <c r="AO58" s="468" t="str">
        <f t="shared" ca="1" si="51"/>
        <v/>
      </c>
      <c r="AP58" s="468"/>
      <c r="AQ58" s="192">
        <f t="shared" si="39"/>
        <v>0</v>
      </c>
      <c r="AR58" s="192">
        <f t="shared" si="40"/>
        <v>0</v>
      </c>
      <c r="AS58" s="22">
        <f t="shared" si="41"/>
        <v>0</v>
      </c>
      <c r="AT58" s="193">
        <f t="shared" si="42"/>
        <v>0</v>
      </c>
      <c r="AU58" s="192">
        <f t="shared" si="43"/>
        <v>0</v>
      </c>
      <c r="AV58" s="192">
        <f t="shared" si="44"/>
        <v>0</v>
      </c>
      <c r="AW58" s="22">
        <f t="shared" si="45"/>
        <v>0</v>
      </c>
      <c r="AX58" s="22">
        <f t="shared" si="46"/>
        <v>0</v>
      </c>
      <c r="AY58" s="192">
        <f t="shared" si="47"/>
        <v>0</v>
      </c>
      <c r="AZ58" s="192">
        <f t="shared" si="48"/>
        <v>0</v>
      </c>
      <c r="BA58" s="138">
        <f t="shared" si="29"/>
        <v>0</v>
      </c>
      <c r="BB58" s="138">
        <f t="shared" si="30"/>
        <v>0</v>
      </c>
      <c r="BC58" s="138">
        <f t="shared" si="31"/>
        <v>0</v>
      </c>
      <c r="BD58" s="138">
        <f t="shared" si="34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5" hidden="1" thickBot="1">
      <c r="A59" s="208"/>
      <c r="B59" s="209"/>
      <c r="C59" s="229"/>
      <c r="D59" s="230" t="str">
        <f t="shared" si="52"/>
        <v>TSV Hütschenhausen</v>
      </c>
      <c r="E59" s="231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9"/>
        <v/>
      </c>
      <c r="Q59" s="219" t="str">
        <f t="shared" si="36"/>
        <v/>
      </c>
      <c r="R59" s="218" t="str">
        <f t="shared" si="50"/>
        <v/>
      </c>
      <c r="S59" s="219" t="str">
        <f t="shared" si="37"/>
        <v/>
      </c>
      <c r="T59" s="190">
        <f t="shared" si="32"/>
        <v>0</v>
      </c>
      <c r="U59" s="191">
        <f t="shared" si="33"/>
        <v>0</v>
      </c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1" t="str">
        <f t="shared" ca="1" si="38"/>
        <v/>
      </c>
      <c r="AN59" s="471"/>
      <c r="AO59" s="472" t="str">
        <f t="shared" ca="1" si="51"/>
        <v/>
      </c>
      <c r="AP59" s="472"/>
      <c r="AQ59" s="192">
        <f t="shared" si="39"/>
        <v>0</v>
      </c>
      <c r="AR59" s="192">
        <f t="shared" si="40"/>
        <v>0</v>
      </c>
      <c r="AS59" s="22">
        <f t="shared" si="41"/>
        <v>0</v>
      </c>
      <c r="AT59" s="193">
        <f t="shared" si="42"/>
        <v>0</v>
      </c>
      <c r="AU59" s="192">
        <f t="shared" si="43"/>
        <v>0</v>
      </c>
      <c r="AV59" s="192">
        <f t="shared" si="44"/>
        <v>0</v>
      </c>
      <c r="AW59" s="22">
        <f t="shared" si="45"/>
        <v>0</v>
      </c>
      <c r="AX59" s="22">
        <f t="shared" si="46"/>
        <v>0</v>
      </c>
      <c r="AY59" s="192">
        <f t="shared" si="47"/>
        <v>0</v>
      </c>
      <c r="AZ59" s="192">
        <f t="shared" si="48"/>
        <v>0</v>
      </c>
      <c r="BA59" s="138">
        <f t="shared" si="29"/>
        <v>0</v>
      </c>
      <c r="BB59" s="138">
        <f t="shared" si="30"/>
        <v>0</v>
      </c>
      <c r="BC59" s="138">
        <f t="shared" si="31"/>
        <v>0</v>
      </c>
      <c r="BD59" s="138">
        <f t="shared" si="34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5" thickBot="1">
      <c r="A60" s="20"/>
      <c r="C60" s="22"/>
      <c r="D60" s="220"/>
      <c r="E60" s="220"/>
      <c r="T60" s="190">
        <f t="shared" si="32"/>
        <v>0</v>
      </c>
      <c r="U60" s="191">
        <f t="shared" si="33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T60" s="193"/>
      <c r="AU60" s="192"/>
      <c r="AV60" s="192"/>
      <c r="AW60" s="22"/>
      <c r="AX60" s="22"/>
      <c r="AY60" s="192"/>
      <c r="AZ60" s="192"/>
      <c r="BA60" s="223">
        <f t="shared" ref="BA60:BH60" si="53">SUM(BA50:BA59)</f>
        <v>2</v>
      </c>
      <c r="BB60" s="223">
        <f t="shared" si="53"/>
        <v>0</v>
      </c>
      <c r="BC60" s="223">
        <f t="shared" si="53"/>
        <v>0</v>
      </c>
      <c r="BD60" s="223">
        <f t="shared" si="53"/>
        <v>1</v>
      </c>
      <c r="BE60" s="223">
        <f t="shared" si="53"/>
        <v>2</v>
      </c>
      <c r="BF60" s="223">
        <f t="shared" si="53"/>
        <v>0</v>
      </c>
      <c r="BG60" s="223">
        <f t="shared" si="53"/>
        <v>0</v>
      </c>
      <c r="BH60" s="223">
        <f t="shared" si="53"/>
        <v>1</v>
      </c>
      <c r="BI60" s="22">
        <f>SUM(BA60:BH60)</f>
        <v>6</v>
      </c>
    </row>
    <row r="61" spans="1:61" ht="15" thickBot="1">
      <c r="A61" s="177"/>
      <c r="B61" s="178"/>
      <c r="C61" s="232"/>
      <c r="D61" s="225" t="str">
        <f>E9</f>
        <v xml:space="preserve">VBC Kaiserslautern </v>
      </c>
      <c r="E61" s="181" t="str">
        <f>E3</f>
        <v xml:space="preserve">Erlenbach/Morlautern </v>
      </c>
      <c r="F61" s="184">
        <v>25</v>
      </c>
      <c r="G61" s="185">
        <v>14</v>
      </c>
      <c r="H61" s="182">
        <v>25</v>
      </c>
      <c r="I61" s="183">
        <v>23</v>
      </c>
      <c r="J61" s="184">
        <v>25</v>
      </c>
      <c r="K61" s="185">
        <v>21</v>
      </c>
      <c r="L61" s="182"/>
      <c r="M61" s="183"/>
      <c r="N61" s="184"/>
      <c r="O61" s="185"/>
      <c r="P61" s="188">
        <f>IF(F61="","",F61+H61+J61+L61+N61)</f>
        <v>75</v>
      </c>
      <c r="Q61" s="189">
        <f t="shared" ref="Q61:Q70" si="54">IF(G61="","",G61+I61+K61+M61+O61)</f>
        <v>58</v>
      </c>
      <c r="R61" s="188">
        <f>IF(F61="","",AQ61+AS61+AU61+AW61+AY61)</f>
        <v>3</v>
      </c>
      <c r="S61" s="189">
        <f t="shared" ref="S61:S70" si="55">IF(G61="","",AR61+AT61+AV61+AX61+AZ61)</f>
        <v>0</v>
      </c>
      <c r="T61" s="190">
        <f t="shared" si="32"/>
        <v>3</v>
      </c>
      <c r="U61" s="191">
        <f t="shared" si="33"/>
        <v>0</v>
      </c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4" t="str">
        <f t="shared" ref="AM61:AM70" ca="1" si="56">IF(U61&lt;&gt;"","",IF(C61&lt;&gt;"","verlegt",IF(B61&lt;TODAY(),"offen","")))</f>
        <v/>
      </c>
      <c r="AN61" s="464"/>
      <c r="AO61" s="465" t="str">
        <f ca="1">IF(U61&lt;&gt;"","",IF(C61="","",IF(C61&lt;TODAY(),"offen","")))</f>
        <v/>
      </c>
      <c r="AP61" s="465"/>
      <c r="AQ61" s="192">
        <f t="shared" ref="AQ61:AQ70" si="57">IF(F61&gt;G61,1,0)</f>
        <v>1</v>
      </c>
      <c r="AR61" s="192">
        <f t="shared" ref="AR61:AR70" si="58">IF(G61&gt;F61,1,0)</f>
        <v>0</v>
      </c>
      <c r="AS61" s="22">
        <f t="shared" ref="AS61:AS70" si="59">IF(H61&gt;I61,1,0)</f>
        <v>1</v>
      </c>
      <c r="AT61" s="193">
        <f t="shared" ref="AT61:AT70" si="60">IF(I61&gt;H61,1,0)</f>
        <v>0</v>
      </c>
      <c r="AU61" s="192">
        <f t="shared" ref="AU61:AU70" si="61">IF(J61&gt;K61,1,0)</f>
        <v>1</v>
      </c>
      <c r="AV61" s="192">
        <f t="shared" ref="AV61:AV70" si="62">IF(K61&gt;J61,1,0)</f>
        <v>0</v>
      </c>
      <c r="AW61" s="22">
        <f t="shared" ref="AW61:AW70" si="63">IF(L61&gt;M61,1,0)</f>
        <v>0</v>
      </c>
      <c r="AX61" s="22">
        <f t="shared" ref="AX61:AX70" si="64">IF(M61&gt;L61,1,0)</f>
        <v>0</v>
      </c>
      <c r="AY61" s="192">
        <f t="shared" ref="AY61:AY70" si="65">IF(N61&gt;O61,1,0)</f>
        <v>0</v>
      </c>
      <c r="AZ61" s="192">
        <f t="shared" ref="AZ61:AZ70" si="66">IF(O61&gt;N61,1,0)</f>
        <v>0</v>
      </c>
      <c r="BA61" s="138">
        <f t="shared" si="29"/>
        <v>1</v>
      </c>
      <c r="BB61" s="138">
        <f t="shared" si="30"/>
        <v>0</v>
      </c>
      <c r="BC61" s="138">
        <f t="shared" si="31"/>
        <v>0</v>
      </c>
      <c r="BD61" s="138">
        <f t="shared" si="34"/>
        <v>0</v>
      </c>
      <c r="BE61" s="138">
        <f>IF(U40=3,1,0)</f>
        <v>0</v>
      </c>
      <c r="BF61" s="138">
        <f>IF(U40=2,1,0)</f>
        <v>0</v>
      </c>
      <c r="BG61" s="138">
        <f>IF(U40=1,1,0)</f>
        <v>0</v>
      </c>
      <c r="BH61" s="138">
        <f>IF(AND(U40=0,T40&lt;&gt;0),1,0)</f>
        <v>0</v>
      </c>
      <c r="BI61" s="22"/>
    </row>
    <row r="62" spans="1:61" ht="15" thickBot="1">
      <c r="A62" s="194"/>
      <c r="B62" s="195"/>
      <c r="C62" s="226"/>
      <c r="D62" s="227" t="str">
        <f>D61</f>
        <v xml:space="preserve">VBC Kaiserslautern </v>
      </c>
      <c r="E62" s="198" t="str">
        <f>E6</f>
        <v>TSV Hütschenhausen</v>
      </c>
      <c r="F62" s="201"/>
      <c r="G62" s="202"/>
      <c r="H62" s="199"/>
      <c r="I62" s="200"/>
      <c r="J62" s="201"/>
      <c r="K62" s="202"/>
      <c r="L62" s="199"/>
      <c r="M62" s="200"/>
      <c r="N62" s="201"/>
      <c r="O62" s="202"/>
      <c r="P62" s="205" t="str">
        <f t="shared" ref="P62:P70" si="67">IF(F62="","",F62+H62+J62+L62+N62)</f>
        <v/>
      </c>
      <c r="Q62" s="206" t="str">
        <f t="shared" si="54"/>
        <v/>
      </c>
      <c r="R62" s="205" t="str">
        <f t="shared" ref="R62:R70" si="68">IF(F62="","",AQ62+AS62+AU62+AW62+AY62)</f>
        <v/>
      </c>
      <c r="S62" s="206" t="str">
        <f t="shared" si="55"/>
        <v/>
      </c>
      <c r="T62" s="190">
        <f t="shared" si="32"/>
        <v>0</v>
      </c>
      <c r="U62" s="191">
        <f t="shared" si="33"/>
        <v>0</v>
      </c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7" t="str">
        <f t="shared" ca="1" si="56"/>
        <v/>
      </c>
      <c r="AN62" s="467"/>
      <c r="AO62" s="468" t="str">
        <f t="shared" ref="AO62:AO70" ca="1" si="69">IF(U62&lt;&gt;"","",IF(C62="","",IF(C62&lt;TODAY(),"offen","")))</f>
        <v/>
      </c>
      <c r="AP62" s="468"/>
      <c r="AQ62" s="192">
        <f t="shared" si="57"/>
        <v>0</v>
      </c>
      <c r="AR62" s="192">
        <f t="shared" si="58"/>
        <v>0</v>
      </c>
      <c r="AS62" s="22">
        <f t="shared" si="59"/>
        <v>0</v>
      </c>
      <c r="AT62" s="193">
        <f t="shared" si="60"/>
        <v>0</v>
      </c>
      <c r="AU62" s="192">
        <f t="shared" si="61"/>
        <v>0</v>
      </c>
      <c r="AV62" s="192">
        <f t="shared" si="62"/>
        <v>0</v>
      </c>
      <c r="AW62" s="22">
        <f t="shared" si="63"/>
        <v>0</v>
      </c>
      <c r="AX62" s="22">
        <f t="shared" si="64"/>
        <v>0</v>
      </c>
      <c r="AY62" s="192">
        <f t="shared" si="65"/>
        <v>0</v>
      </c>
      <c r="AZ62" s="192">
        <f t="shared" si="66"/>
        <v>0</v>
      </c>
      <c r="BA62" s="138">
        <f t="shared" si="29"/>
        <v>0</v>
      </c>
      <c r="BB62" s="138">
        <f t="shared" si="30"/>
        <v>0</v>
      </c>
      <c r="BC62" s="138">
        <f t="shared" si="31"/>
        <v>0</v>
      </c>
      <c r="BD62" s="138">
        <f t="shared" si="34"/>
        <v>0</v>
      </c>
      <c r="BE62" s="138">
        <f>IF(U51=3,1,0)</f>
        <v>0</v>
      </c>
      <c r="BF62" s="138">
        <f>IF(U51=2,1,0)</f>
        <v>0</v>
      </c>
      <c r="BG62" s="138">
        <f>IF(U51=1,1,0)</f>
        <v>0</v>
      </c>
      <c r="BH62" s="138">
        <f>IF(AND(U51=0,T51&lt;&gt;0),1,0)</f>
        <v>1</v>
      </c>
      <c r="BI62" s="22"/>
    </row>
    <row r="63" spans="1:61" ht="15" thickBot="1">
      <c r="A63" s="194"/>
      <c r="B63" s="195"/>
      <c r="C63" s="226"/>
      <c r="D63" s="227" t="str">
        <f t="shared" ref="D63:D70" si="70">D62</f>
        <v xml:space="preserve">VBC Kaiserslautern </v>
      </c>
      <c r="E63" s="198" t="str">
        <f>E12</f>
        <v>SG Niederkirchen/Roßbach I</v>
      </c>
      <c r="F63" s="201"/>
      <c r="G63" s="202"/>
      <c r="H63" s="199"/>
      <c r="I63" s="200"/>
      <c r="J63" s="201"/>
      <c r="K63" s="202"/>
      <c r="L63" s="199"/>
      <c r="M63" s="200"/>
      <c r="N63" s="201"/>
      <c r="O63" s="202"/>
      <c r="P63" s="205" t="str">
        <f t="shared" si="67"/>
        <v/>
      </c>
      <c r="Q63" s="206" t="str">
        <f t="shared" si="54"/>
        <v/>
      </c>
      <c r="R63" s="205" t="str">
        <f t="shared" si="68"/>
        <v/>
      </c>
      <c r="S63" s="206" t="str">
        <f t="shared" si="55"/>
        <v/>
      </c>
      <c r="T63" s="190">
        <f t="shared" si="32"/>
        <v>0</v>
      </c>
      <c r="U63" s="191">
        <f t="shared" si="33"/>
        <v>0</v>
      </c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7" t="str">
        <f t="shared" ca="1" si="56"/>
        <v/>
      </c>
      <c r="AN63" s="467"/>
      <c r="AO63" s="468" t="str">
        <f t="shared" ca="1" si="69"/>
        <v/>
      </c>
      <c r="AP63" s="468"/>
      <c r="AQ63" s="192">
        <f t="shared" si="57"/>
        <v>0</v>
      </c>
      <c r="AR63" s="192">
        <f t="shared" si="58"/>
        <v>0</v>
      </c>
      <c r="AS63" s="22">
        <f t="shared" si="59"/>
        <v>0</v>
      </c>
      <c r="AT63" s="193">
        <f t="shared" si="60"/>
        <v>0</v>
      </c>
      <c r="AU63" s="192">
        <f t="shared" si="61"/>
        <v>0</v>
      </c>
      <c r="AV63" s="192">
        <f t="shared" si="62"/>
        <v>0</v>
      </c>
      <c r="AW63" s="22">
        <f t="shared" si="63"/>
        <v>0</v>
      </c>
      <c r="AX63" s="22">
        <f t="shared" si="64"/>
        <v>0</v>
      </c>
      <c r="AY63" s="192">
        <f t="shared" si="65"/>
        <v>0</v>
      </c>
      <c r="AZ63" s="192">
        <f t="shared" si="66"/>
        <v>0</v>
      </c>
      <c r="BA63" s="138">
        <f t="shared" si="29"/>
        <v>0</v>
      </c>
      <c r="BB63" s="138">
        <f t="shared" si="30"/>
        <v>0</v>
      </c>
      <c r="BC63" s="138">
        <f t="shared" si="31"/>
        <v>0</v>
      </c>
      <c r="BD63" s="138">
        <f t="shared" si="34"/>
        <v>0</v>
      </c>
      <c r="BE63" s="138">
        <f>IF(U74=3,1,0)</f>
        <v>1</v>
      </c>
      <c r="BF63" s="138">
        <f>IF(U74=2,1,0)</f>
        <v>0</v>
      </c>
      <c r="BG63" s="138">
        <f>IF(U74=1,1,0)</f>
        <v>0</v>
      </c>
      <c r="BH63" s="138">
        <f>IF(AND(U74=0,T74&lt;&gt;0),1,0)</f>
        <v>0</v>
      </c>
      <c r="BI63" s="22"/>
    </row>
    <row r="64" spans="1:61" ht="15" thickBot="1">
      <c r="A64" s="194"/>
      <c r="B64" s="195"/>
      <c r="C64" s="228"/>
      <c r="D64" s="227" t="str">
        <f t="shared" si="70"/>
        <v xml:space="preserve">VBC Kaiserslautern </v>
      </c>
      <c r="E64" s="198" t="str">
        <f>E15</f>
        <v>SV Miesenbach</v>
      </c>
      <c r="F64" s="201"/>
      <c r="G64" s="202"/>
      <c r="H64" s="199"/>
      <c r="I64" s="200"/>
      <c r="J64" s="201"/>
      <c r="K64" s="202"/>
      <c r="L64" s="199"/>
      <c r="M64" s="200"/>
      <c r="N64" s="201"/>
      <c r="O64" s="202"/>
      <c r="P64" s="205" t="str">
        <f t="shared" si="67"/>
        <v/>
      </c>
      <c r="Q64" s="206" t="str">
        <f t="shared" si="54"/>
        <v/>
      </c>
      <c r="R64" s="205" t="str">
        <f t="shared" si="68"/>
        <v/>
      </c>
      <c r="S64" s="206" t="str">
        <f t="shared" si="55"/>
        <v/>
      </c>
      <c r="T64" s="190">
        <f t="shared" si="32"/>
        <v>0</v>
      </c>
      <c r="U64" s="191">
        <f t="shared" si="33"/>
        <v>0</v>
      </c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9" t="str">
        <f t="shared" ca="1" si="56"/>
        <v/>
      </c>
      <c r="AN64" s="469"/>
      <c r="AO64" s="468" t="str">
        <f t="shared" ca="1" si="69"/>
        <v/>
      </c>
      <c r="AP64" s="468"/>
      <c r="AQ64" s="192">
        <f t="shared" si="57"/>
        <v>0</v>
      </c>
      <c r="AR64" s="192">
        <f t="shared" si="58"/>
        <v>0</v>
      </c>
      <c r="AS64" s="22">
        <f t="shared" si="59"/>
        <v>0</v>
      </c>
      <c r="AT64" s="193">
        <f t="shared" si="60"/>
        <v>0</v>
      </c>
      <c r="AU64" s="192">
        <f t="shared" si="61"/>
        <v>0</v>
      </c>
      <c r="AV64" s="192">
        <f t="shared" si="62"/>
        <v>0</v>
      </c>
      <c r="AW64" s="22">
        <f t="shared" si="63"/>
        <v>0</v>
      </c>
      <c r="AX64" s="22">
        <f t="shared" si="64"/>
        <v>0</v>
      </c>
      <c r="AY64" s="192">
        <f t="shared" si="65"/>
        <v>0</v>
      </c>
      <c r="AZ64" s="192">
        <f t="shared" si="66"/>
        <v>0</v>
      </c>
      <c r="BA64" s="138">
        <f t="shared" si="29"/>
        <v>0</v>
      </c>
      <c r="BB64" s="138">
        <f t="shared" si="30"/>
        <v>0</v>
      </c>
      <c r="BC64" s="138">
        <f t="shared" si="31"/>
        <v>0</v>
      </c>
      <c r="BD64" s="138">
        <f t="shared" si="34"/>
        <v>0</v>
      </c>
      <c r="BE64" s="138">
        <f>IF(U85=3,1,0)</f>
        <v>0</v>
      </c>
      <c r="BF64" s="138">
        <f>IF(U85=2,1,0)</f>
        <v>0</v>
      </c>
      <c r="BG64" s="138">
        <f>IF(U85=1,1,0)</f>
        <v>0</v>
      </c>
      <c r="BH64" s="138">
        <f>IF(AND(U85=0,T85&lt;&gt;0),1,0)</f>
        <v>0</v>
      </c>
      <c r="BI64" s="22"/>
    </row>
    <row r="65" spans="1:61" ht="15" customHeight="1" thickBot="1">
      <c r="A65" s="194"/>
      <c r="B65" s="195"/>
      <c r="C65" s="226"/>
      <c r="D65" s="227" t="str">
        <f t="shared" si="70"/>
        <v xml:space="preserve">VBC Kaiserslautern </v>
      </c>
      <c r="E65" s="198" t="str">
        <f>E18</f>
        <v>TSG Trippstadt</v>
      </c>
      <c r="F65" s="201">
        <v>25</v>
      </c>
      <c r="G65" s="202">
        <v>11</v>
      </c>
      <c r="H65" s="199">
        <v>25</v>
      </c>
      <c r="I65" s="200">
        <v>12</v>
      </c>
      <c r="J65" s="201">
        <v>25</v>
      </c>
      <c r="K65" s="202">
        <v>16</v>
      </c>
      <c r="L65" s="199"/>
      <c r="M65" s="200"/>
      <c r="N65" s="201"/>
      <c r="O65" s="202"/>
      <c r="P65" s="205">
        <f t="shared" si="67"/>
        <v>75</v>
      </c>
      <c r="Q65" s="206">
        <f t="shared" si="54"/>
        <v>39</v>
      </c>
      <c r="R65" s="205">
        <f t="shared" si="68"/>
        <v>3</v>
      </c>
      <c r="S65" s="206">
        <f t="shared" si="55"/>
        <v>0</v>
      </c>
      <c r="T65" s="190">
        <f t="shared" si="32"/>
        <v>3</v>
      </c>
      <c r="U65" s="191">
        <f t="shared" si="33"/>
        <v>0</v>
      </c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7" t="str">
        <f t="shared" ca="1" si="56"/>
        <v/>
      </c>
      <c r="AN65" s="467"/>
      <c r="AO65" s="468" t="str">
        <f t="shared" ca="1" si="69"/>
        <v/>
      </c>
      <c r="AP65" s="468"/>
      <c r="AQ65" s="192">
        <f t="shared" si="57"/>
        <v>1</v>
      </c>
      <c r="AR65" s="192">
        <f t="shared" si="58"/>
        <v>0</v>
      </c>
      <c r="AS65" s="22">
        <f t="shared" si="59"/>
        <v>1</v>
      </c>
      <c r="AT65" s="193">
        <f t="shared" si="60"/>
        <v>0</v>
      </c>
      <c r="AU65" s="192">
        <f t="shared" si="61"/>
        <v>1</v>
      </c>
      <c r="AV65" s="192">
        <f t="shared" si="62"/>
        <v>0</v>
      </c>
      <c r="AW65" s="22">
        <f t="shared" si="63"/>
        <v>0</v>
      </c>
      <c r="AX65" s="22">
        <f t="shared" si="64"/>
        <v>0</v>
      </c>
      <c r="AY65" s="192">
        <f t="shared" si="65"/>
        <v>0</v>
      </c>
      <c r="AZ65" s="192">
        <f t="shared" si="66"/>
        <v>0</v>
      </c>
      <c r="BA65" s="138">
        <f t="shared" si="29"/>
        <v>1</v>
      </c>
      <c r="BB65" s="138">
        <f t="shared" si="30"/>
        <v>0</v>
      </c>
      <c r="BC65" s="138">
        <f t="shared" si="31"/>
        <v>0</v>
      </c>
      <c r="BD65" s="138">
        <f t="shared" si="34"/>
        <v>0</v>
      </c>
      <c r="BE65" s="138">
        <f>IF(U96=3,1,0)</f>
        <v>1</v>
      </c>
      <c r="BF65" s="138">
        <f>IF(U96=2,1,0)</f>
        <v>0</v>
      </c>
      <c r="BG65" s="138">
        <f>IF(U96=1,1,0)</f>
        <v>0</v>
      </c>
      <c r="BH65" s="138">
        <f>IF(AND(U96=0,T96&lt;&gt;0),1,0)</f>
        <v>0</v>
      </c>
      <c r="BI65" s="22"/>
    </row>
    <row r="66" spans="1:61" ht="15" hidden="1" customHeight="1" thickBot="1">
      <c r="A66" s="194"/>
      <c r="B66" s="195"/>
      <c r="C66" s="228"/>
      <c r="D66" s="227" t="str">
        <f t="shared" si="70"/>
        <v xml:space="preserve">VBC Kaiserslautern </v>
      </c>
      <c r="E66" s="198">
        <f>E21</f>
        <v>0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7"/>
        <v/>
      </c>
      <c r="Q66" s="206" t="str">
        <f t="shared" si="54"/>
        <v/>
      </c>
      <c r="R66" s="205" t="str">
        <f t="shared" si="68"/>
        <v/>
      </c>
      <c r="S66" s="206" t="str">
        <f>IF(G66="","",AR66+AT66+AV66+AX66+AZ66)</f>
        <v/>
      </c>
      <c r="T66" s="190">
        <f t="shared" si="32"/>
        <v>0</v>
      </c>
      <c r="U66" s="191">
        <f t="shared" si="33"/>
        <v>0</v>
      </c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7" t="str">
        <f t="shared" ca="1" si="56"/>
        <v/>
      </c>
      <c r="AN66" s="467"/>
      <c r="AO66" s="468" t="str">
        <f t="shared" ca="1" si="69"/>
        <v/>
      </c>
      <c r="AP66" s="468"/>
      <c r="AQ66" s="192">
        <f t="shared" si="57"/>
        <v>0</v>
      </c>
      <c r="AR66" s="192">
        <f t="shared" si="58"/>
        <v>0</v>
      </c>
      <c r="AS66" s="22">
        <f t="shared" si="59"/>
        <v>0</v>
      </c>
      <c r="AT66" s="193">
        <f t="shared" si="60"/>
        <v>0</v>
      </c>
      <c r="AU66" s="192">
        <f t="shared" si="61"/>
        <v>0</v>
      </c>
      <c r="AV66" s="192">
        <f t="shared" si="62"/>
        <v>0</v>
      </c>
      <c r="AW66" s="22">
        <f t="shared" si="63"/>
        <v>0</v>
      </c>
      <c r="AX66" s="22">
        <f t="shared" si="64"/>
        <v>0</v>
      </c>
      <c r="AY66" s="192">
        <f t="shared" si="65"/>
        <v>0</v>
      </c>
      <c r="AZ66" s="192">
        <f t="shared" si="66"/>
        <v>0</v>
      </c>
      <c r="BA66" s="138">
        <f t="shared" si="29"/>
        <v>0</v>
      </c>
      <c r="BB66" s="138">
        <f t="shared" si="30"/>
        <v>0</v>
      </c>
      <c r="BC66" s="138">
        <f t="shared" si="31"/>
        <v>0</v>
      </c>
      <c r="BD66" s="138">
        <f t="shared" si="34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5" hidden="1" customHeight="1" thickBot="1">
      <c r="A67" s="194"/>
      <c r="B67" s="195"/>
      <c r="C67" s="228"/>
      <c r="D67" s="227" t="str">
        <f t="shared" si="70"/>
        <v xml:space="preserve">VBC Kaiserslautern </v>
      </c>
      <c r="E67" s="198">
        <f>E24</f>
        <v>0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7"/>
        <v/>
      </c>
      <c r="Q67" s="206" t="str">
        <f t="shared" si="54"/>
        <v/>
      </c>
      <c r="R67" s="205" t="str">
        <f t="shared" si="68"/>
        <v/>
      </c>
      <c r="S67" s="206" t="str">
        <f t="shared" si="55"/>
        <v/>
      </c>
      <c r="T67" s="190">
        <f t="shared" si="32"/>
        <v>0</v>
      </c>
      <c r="U67" s="191">
        <f t="shared" si="33"/>
        <v>0</v>
      </c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7" t="str">
        <f t="shared" ca="1" si="56"/>
        <v/>
      </c>
      <c r="AN67" s="467"/>
      <c r="AO67" s="468" t="str">
        <f t="shared" ca="1" si="69"/>
        <v/>
      </c>
      <c r="AP67" s="468"/>
      <c r="AQ67" s="192">
        <f t="shared" si="57"/>
        <v>0</v>
      </c>
      <c r="AR67" s="192">
        <f t="shared" si="58"/>
        <v>0</v>
      </c>
      <c r="AS67" s="22">
        <f t="shared" si="59"/>
        <v>0</v>
      </c>
      <c r="AT67" s="193">
        <f t="shared" si="60"/>
        <v>0</v>
      </c>
      <c r="AU67" s="192">
        <f t="shared" si="61"/>
        <v>0</v>
      </c>
      <c r="AV67" s="192">
        <f t="shared" si="62"/>
        <v>0</v>
      </c>
      <c r="AW67" s="22">
        <f t="shared" si="63"/>
        <v>0</v>
      </c>
      <c r="AX67" s="22">
        <f t="shared" si="64"/>
        <v>0</v>
      </c>
      <c r="AY67" s="192">
        <f t="shared" si="65"/>
        <v>0</v>
      </c>
      <c r="AZ67" s="192">
        <f t="shared" si="66"/>
        <v>0</v>
      </c>
      <c r="BA67" s="138">
        <f t="shared" si="29"/>
        <v>0</v>
      </c>
      <c r="BB67" s="138">
        <f t="shared" si="30"/>
        <v>0</v>
      </c>
      <c r="BC67" s="138">
        <f t="shared" si="31"/>
        <v>0</v>
      </c>
      <c r="BD67" s="138">
        <f t="shared" si="34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5" hidden="1" customHeight="1" thickBot="1">
      <c r="A68" s="194"/>
      <c r="B68" s="195"/>
      <c r="C68" s="228"/>
      <c r="D68" s="227" t="str">
        <f t="shared" si="70"/>
        <v xml:space="preserve">VBC Kaiserslautern </v>
      </c>
      <c r="E68" s="198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7"/>
        <v/>
      </c>
      <c r="Q68" s="206" t="str">
        <f t="shared" si="54"/>
        <v/>
      </c>
      <c r="R68" s="205" t="str">
        <f t="shared" si="68"/>
        <v/>
      </c>
      <c r="S68" s="206" t="str">
        <f t="shared" si="55"/>
        <v/>
      </c>
      <c r="T68" s="190">
        <f t="shared" si="32"/>
        <v>0</v>
      </c>
      <c r="U68" s="191">
        <f t="shared" si="33"/>
        <v>0</v>
      </c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7" t="str">
        <f t="shared" ca="1" si="56"/>
        <v/>
      </c>
      <c r="AN68" s="467"/>
      <c r="AO68" s="468" t="str">
        <f t="shared" ca="1" si="69"/>
        <v/>
      </c>
      <c r="AP68" s="468"/>
      <c r="AQ68" s="192">
        <f t="shared" si="57"/>
        <v>0</v>
      </c>
      <c r="AR68" s="192">
        <f t="shared" si="58"/>
        <v>0</v>
      </c>
      <c r="AS68" s="22">
        <f t="shared" si="59"/>
        <v>0</v>
      </c>
      <c r="AT68" s="193">
        <f t="shared" si="60"/>
        <v>0</v>
      </c>
      <c r="AU68" s="192">
        <f t="shared" si="61"/>
        <v>0</v>
      </c>
      <c r="AV68" s="192">
        <f t="shared" si="62"/>
        <v>0</v>
      </c>
      <c r="AW68" s="22">
        <f t="shared" si="63"/>
        <v>0</v>
      </c>
      <c r="AX68" s="22">
        <f t="shared" si="64"/>
        <v>0</v>
      </c>
      <c r="AY68" s="192">
        <f t="shared" si="65"/>
        <v>0</v>
      </c>
      <c r="AZ68" s="192">
        <f t="shared" si="66"/>
        <v>0</v>
      </c>
      <c r="BA68" s="138">
        <f t="shared" si="29"/>
        <v>0</v>
      </c>
      <c r="BB68" s="138">
        <f t="shared" si="30"/>
        <v>0</v>
      </c>
      <c r="BC68" s="138">
        <f t="shared" si="31"/>
        <v>0</v>
      </c>
      <c r="BD68" s="138">
        <f t="shared" si="34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5" hidden="1" thickBot="1">
      <c r="A69" s="194"/>
      <c r="B69" s="195"/>
      <c r="C69" s="228"/>
      <c r="D69" s="227" t="str">
        <f t="shared" si="70"/>
        <v xml:space="preserve">VBC Kaiserslautern </v>
      </c>
      <c r="E69" s="198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7"/>
        <v/>
      </c>
      <c r="Q69" s="206" t="str">
        <f t="shared" si="54"/>
        <v/>
      </c>
      <c r="R69" s="205" t="str">
        <f t="shared" si="68"/>
        <v/>
      </c>
      <c r="S69" s="206" t="str">
        <f t="shared" si="55"/>
        <v/>
      </c>
      <c r="T69" s="190">
        <f t="shared" si="32"/>
        <v>0</v>
      </c>
      <c r="U69" s="191">
        <f t="shared" si="33"/>
        <v>0</v>
      </c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7" t="str">
        <f t="shared" ca="1" si="56"/>
        <v/>
      </c>
      <c r="AN69" s="467"/>
      <c r="AO69" s="468" t="str">
        <f t="shared" ca="1" si="69"/>
        <v/>
      </c>
      <c r="AP69" s="468"/>
      <c r="AQ69" s="192">
        <f t="shared" si="57"/>
        <v>0</v>
      </c>
      <c r="AR69" s="192">
        <f t="shared" si="58"/>
        <v>0</v>
      </c>
      <c r="AS69" s="22">
        <f t="shared" si="59"/>
        <v>0</v>
      </c>
      <c r="AT69" s="193">
        <f t="shared" si="60"/>
        <v>0</v>
      </c>
      <c r="AU69" s="192">
        <f t="shared" si="61"/>
        <v>0</v>
      </c>
      <c r="AV69" s="192">
        <f t="shared" si="62"/>
        <v>0</v>
      </c>
      <c r="AW69" s="22">
        <f t="shared" si="63"/>
        <v>0</v>
      </c>
      <c r="AX69" s="22">
        <f t="shared" si="64"/>
        <v>0</v>
      </c>
      <c r="AY69" s="192">
        <f t="shared" si="65"/>
        <v>0</v>
      </c>
      <c r="AZ69" s="192">
        <f t="shared" si="66"/>
        <v>0</v>
      </c>
      <c r="BA69" s="138">
        <f t="shared" si="29"/>
        <v>0</v>
      </c>
      <c r="BB69" s="138">
        <f t="shared" si="30"/>
        <v>0</v>
      </c>
      <c r="BC69" s="138">
        <f t="shared" si="31"/>
        <v>0</v>
      </c>
      <c r="BD69" s="138">
        <f t="shared" si="34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5" hidden="1" thickBot="1">
      <c r="A70" s="208"/>
      <c r="B70" s="209"/>
      <c r="C70" s="229"/>
      <c r="D70" s="230" t="str">
        <f t="shared" si="70"/>
        <v xml:space="preserve">VBC Kaiserslautern </v>
      </c>
      <c r="E70" s="231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7"/>
        <v/>
      </c>
      <c r="Q70" s="219" t="str">
        <f t="shared" si="54"/>
        <v/>
      </c>
      <c r="R70" s="218" t="str">
        <f t="shared" si="68"/>
        <v/>
      </c>
      <c r="S70" s="219" t="str">
        <f t="shared" si="55"/>
        <v/>
      </c>
      <c r="T70" s="190">
        <f t="shared" si="32"/>
        <v>0</v>
      </c>
      <c r="U70" s="191">
        <f t="shared" si="33"/>
        <v>0</v>
      </c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1" t="str">
        <f t="shared" ca="1" si="56"/>
        <v/>
      </c>
      <c r="AN70" s="471"/>
      <c r="AO70" s="472" t="str">
        <f t="shared" ca="1" si="69"/>
        <v/>
      </c>
      <c r="AP70" s="472"/>
      <c r="AQ70" s="192">
        <f t="shared" si="57"/>
        <v>0</v>
      </c>
      <c r="AR70" s="192">
        <f t="shared" si="58"/>
        <v>0</v>
      </c>
      <c r="AS70" s="22">
        <f t="shared" si="59"/>
        <v>0</v>
      </c>
      <c r="AT70" s="193">
        <f t="shared" si="60"/>
        <v>0</v>
      </c>
      <c r="AU70" s="192">
        <f t="shared" si="61"/>
        <v>0</v>
      </c>
      <c r="AV70" s="192">
        <f t="shared" si="62"/>
        <v>0</v>
      </c>
      <c r="AW70" s="22">
        <f t="shared" si="63"/>
        <v>0</v>
      </c>
      <c r="AX70" s="22">
        <f t="shared" si="64"/>
        <v>0</v>
      </c>
      <c r="AY70" s="192">
        <f t="shared" si="65"/>
        <v>0</v>
      </c>
      <c r="AZ70" s="192">
        <f t="shared" si="66"/>
        <v>0</v>
      </c>
      <c r="BA70" s="138">
        <f t="shared" si="29"/>
        <v>0</v>
      </c>
      <c r="BB70" s="138">
        <f t="shared" si="30"/>
        <v>0</v>
      </c>
      <c r="BC70" s="138">
        <f t="shared" si="31"/>
        <v>0</v>
      </c>
      <c r="BD70" s="138">
        <f t="shared" si="34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5" thickBot="1">
      <c r="A71" s="20"/>
      <c r="C71" s="22"/>
      <c r="D71" s="220"/>
      <c r="E71" s="220"/>
      <c r="T71" s="190">
        <f t="shared" si="32"/>
        <v>0</v>
      </c>
      <c r="U71" s="191">
        <f t="shared" si="33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T71" s="193"/>
      <c r="AU71" s="192"/>
      <c r="AV71" s="192"/>
      <c r="AW71" s="22"/>
      <c r="AX71" s="22"/>
      <c r="AY71" s="192"/>
      <c r="AZ71" s="192"/>
      <c r="BA71" s="223">
        <f t="shared" ref="BA71:BH71" si="71">SUM(BA61:BA70)</f>
        <v>2</v>
      </c>
      <c r="BB71" s="223">
        <f t="shared" si="71"/>
        <v>0</v>
      </c>
      <c r="BC71" s="223">
        <f t="shared" si="71"/>
        <v>0</v>
      </c>
      <c r="BD71" s="223">
        <f t="shared" si="71"/>
        <v>0</v>
      </c>
      <c r="BE71" s="223">
        <f t="shared" si="71"/>
        <v>2</v>
      </c>
      <c r="BF71" s="223">
        <f t="shared" si="71"/>
        <v>0</v>
      </c>
      <c r="BG71" s="223">
        <f t="shared" si="71"/>
        <v>0</v>
      </c>
      <c r="BH71" s="223">
        <f t="shared" si="71"/>
        <v>1</v>
      </c>
      <c r="BI71" s="22">
        <f>SUM(BA71:BH71)</f>
        <v>5</v>
      </c>
    </row>
    <row r="72" spans="1:61" ht="15" thickBot="1">
      <c r="A72" s="177"/>
      <c r="B72" s="178"/>
      <c r="C72" s="224"/>
      <c r="D72" s="225" t="str">
        <f>E12</f>
        <v>SG Niederkirchen/Roßbach I</v>
      </c>
      <c r="E72" s="181" t="str">
        <f>E3</f>
        <v xml:space="preserve">Erlenbach/Morlautern </v>
      </c>
      <c r="F72" s="184"/>
      <c r="G72" s="185"/>
      <c r="H72" s="182"/>
      <c r="I72" s="183"/>
      <c r="J72" s="184"/>
      <c r="K72" s="185"/>
      <c r="L72" s="182"/>
      <c r="M72" s="183"/>
      <c r="N72" s="184"/>
      <c r="O72" s="185"/>
      <c r="P72" s="188" t="str">
        <f>IF(F72="","",F72+H72+J72+L72+N72)</f>
        <v/>
      </c>
      <c r="Q72" s="189" t="str">
        <f t="shared" ref="Q72:Q81" si="72">IF(G72="","",G72+I72+K72+M72+O72)</f>
        <v/>
      </c>
      <c r="R72" s="188" t="str">
        <f>IF(F72="","",AQ72+AS72+AU72+AW72+AY72)</f>
        <v/>
      </c>
      <c r="S72" s="189" t="str">
        <f t="shared" ref="S72:S81" si="73">IF(G72="","",AR72+AT72+AV72+AX72+AZ72)</f>
        <v/>
      </c>
      <c r="T72" s="190">
        <f t="shared" si="32"/>
        <v>0</v>
      </c>
      <c r="U72" s="191">
        <f t="shared" si="33"/>
        <v>0</v>
      </c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4" t="str">
        <f t="shared" ref="AM72:AM81" ca="1" si="74">IF(U72&lt;&gt;"","",IF(C72&lt;&gt;"","verlegt",IF(B72&lt;TODAY(),"offen","")))</f>
        <v/>
      </c>
      <c r="AN72" s="464"/>
      <c r="AO72" s="465" t="str">
        <f ca="1">IF(U72&lt;&gt;"","",IF(C72="","",IF(C72&lt;TODAY(),"offen","")))</f>
        <v/>
      </c>
      <c r="AP72" s="465"/>
      <c r="AQ72" s="192">
        <f t="shared" ref="AQ72:AQ81" si="75">IF(F72&gt;G72,1,0)</f>
        <v>0</v>
      </c>
      <c r="AR72" s="192">
        <f t="shared" ref="AR72:AR81" si="76">IF(G72&gt;F72,1,0)</f>
        <v>0</v>
      </c>
      <c r="AS72" s="22">
        <f t="shared" ref="AS72:AS81" si="77">IF(H72&gt;I72,1,0)</f>
        <v>0</v>
      </c>
      <c r="AT72" s="193">
        <f t="shared" ref="AT72:AT81" si="78">IF(I72&gt;H72,1,0)</f>
        <v>0</v>
      </c>
      <c r="AU72" s="192">
        <f t="shared" ref="AU72:AU81" si="79">IF(J72&gt;K72,1,0)</f>
        <v>0</v>
      </c>
      <c r="AV72" s="192">
        <f t="shared" ref="AV72:AV81" si="80">IF(K72&gt;J72,1,0)</f>
        <v>0</v>
      </c>
      <c r="AW72" s="22">
        <f t="shared" ref="AW72:AW81" si="81">IF(L72&gt;M72,1,0)</f>
        <v>0</v>
      </c>
      <c r="AX72" s="22">
        <f t="shared" ref="AX72:AX81" si="82">IF(M72&gt;L72,1,0)</f>
        <v>0</v>
      </c>
      <c r="AY72" s="192">
        <f t="shared" ref="AY72:AY81" si="83">IF(N72&gt;O72,1,0)</f>
        <v>0</v>
      </c>
      <c r="AZ72" s="192">
        <f t="shared" ref="AZ72:AZ81" si="84">IF(O72&gt;N72,1,0)</f>
        <v>0</v>
      </c>
      <c r="BA72" s="138">
        <f t="shared" si="29"/>
        <v>0</v>
      </c>
      <c r="BB72" s="138">
        <f t="shared" si="30"/>
        <v>0</v>
      </c>
      <c r="BC72" s="138">
        <f t="shared" si="31"/>
        <v>0</v>
      </c>
      <c r="BD72" s="138">
        <f t="shared" si="34"/>
        <v>0</v>
      </c>
      <c r="BE72" s="138">
        <f>IF(U41=3,1,0)</f>
        <v>0</v>
      </c>
      <c r="BF72" s="138">
        <f>IF(U41=2,1,0)</f>
        <v>1</v>
      </c>
      <c r="BG72" s="138">
        <f>IF(U41=1,1,0)</f>
        <v>0</v>
      </c>
      <c r="BH72" s="138">
        <f>IF(AND(U41=0,T41&lt;&gt;0),1,0)</f>
        <v>0</v>
      </c>
      <c r="BI72" s="22"/>
    </row>
    <row r="73" spans="1:61" ht="15" thickBot="1">
      <c r="A73" s="194"/>
      <c r="B73" s="195"/>
      <c r="C73" s="228"/>
      <c r="D73" s="227" t="str">
        <f>D72</f>
        <v>SG Niederkirchen/Roßbach I</v>
      </c>
      <c r="E73" s="198" t="str">
        <f>E6</f>
        <v>TSV Hütschenhausen</v>
      </c>
      <c r="F73" s="201">
        <v>14</v>
      </c>
      <c r="G73" s="202">
        <v>25</v>
      </c>
      <c r="H73" s="199">
        <v>11</v>
      </c>
      <c r="I73" s="200">
        <v>25</v>
      </c>
      <c r="J73" s="201">
        <v>23</v>
      </c>
      <c r="K73" s="202">
        <v>25</v>
      </c>
      <c r="L73" s="199"/>
      <c r="M73" s="200"/>
      <c r="N73" s="201"/>
      <c r="O73" s="202"/>
      <c r="P73" s="205">
        <f t="shared" ref="P73:P81" si="85">IF(F73="","",F73+H73+J73+L73+N73)</f>
        <v>48</v>
      </c>
      <c r="Q73" s="206">
        <f t="shared" si="72"/>
        <v>75</v>
      </c>
      <c r="R73" s="205">
        <f t="shared" ref="R73:R81" si="86">IF(F73="","",AQ73+AS73+AU73+AW73+AY73)</f>
        <v>0</v>
      </c>
      <c r="S73" s="206">
        <f t="shared" si="73"/>
        <v>3</v>
      </c>
      <c r="T73" s="190">
        <f t="shared" si="32"/>
        <v>0</v>
      </c>
      <c r="U73" s="191">
        <f t="shared" si="33"/>
        <v>3</v>
      </c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7" t="str">
        <f t="shared" ca="1" si="74"/>
        <v/>
      </c>
      <c r="AN73" s="467"/>
      <c r="AO73" s="468" t="str">
        <f t="shared" ref="AO73:AO81" ca="1" si="87">IF(U73&lt;&gt;"","",IF(C73="","",IF(C73&lt;TODAY(),"offen","")))</f>
        <v/>
      </c>
      <c r="AP73" s="468"/>
      <c r="AQ73" s="192">
        <f t="shared" si="75"/>
        <v>0</v>
      </c>
      <c r="AR73" s="192">
        <f t="shared" si="76"/>
        <v>1</v>
      </c>
      <c r="AS73" s="22">
        <f t="shared" si="77"/>
        <v>0</v>
      </c>
      <c r="AT73" s="193">
        <f t="shared" si="78"/>
        <v>1</v>
      </c>
      <c r="AU73" s="192">
        <f t="shared" si="79"/>
        <v>0</v>
      </c>
      <c r="AV73" s="192">
        <f t="shared" si="80"/>
        <v>1</v>
      </c>
      <c r="AW73" s="22">
        <f t="shared" si="81"/>
        <v>0</v>
      </c>
      <c r="AX73" s="22">
        <f t="shared" si="82"/>
        <v>0</v>
      </c>
      <c r="AY73" s="192">
        <f t="shared" si="83"/>
        <v>0</v>
      </c>
      <c r="AZ73" s="192">
        <f t="shared" si="84"/>
        <v>0</v>
      </c>
      <c r="BA73" s="138">
        <f t="shared" si="29"/>
        <v>0</v>
      </c>
      <c r="BB73" s="138">
        <f t="shared" si="30"/>
        <v>0</v>
      </c>
      <c r="BC73" s="138">
        <f t="shared" si="31"/>
        <v>0</v>
      </c>
      <c r="BD73" s="138">
        <f t="shared" si="34"/>
        <v>1</v>
      </c>
      <c r="BE73" s="138">
        <f>IF(U52=3,1,0)</f>
        <v>0</v>
      </c>
      <c r="BF73" s="138">
        <f>IF(U52=2,1,0)</f>
        <v>0</v>
      </c>
      <c r="BG73" s="138">
        <f>IF(U52=1,1,0)</f>
        <v>0</v>
      </c>
      <c r="BH73" s="138">
        <f>IF(AND(U52=0,T52&lt;&gt;0),1,0)</f>
        <v>0</v>
      </c>
      <c r="BI73" s="22"/>
    </row>
    <row r="74" spans="1:61" ht="15" thickBot="1">
      <c r="A74" s="194"/>
      <c r="B74" s="195"/>
      <c r="C74" s="226"/>
      <c r="D74" s="227" t="str">
        <f t="shared" ref="D74:D81" si="88">D73</f>
        <v>SG Niederkirchen/Roßbach I</v>
      </c>
      <c r="E74" s="198" t="str">
        <f>E9</f>
        <v xml:space="preserve">VBC Kaiserslautern </v>
      </c>
      <c r="F74" s="201">
        <v>18</v>
      </c>
      <c r="G74" s="202">
        <v>25</v>
      </c>
      <c r="H74" s="199">
        <v>19</v>
      </c>
      <c r="I74" s="200">
        <v>25</v>
      </c>
      <c r="J74" s="201">
        <v>13</v>
      </c>
      <c r="K74" s="202">
        <v>25</v>
      </c>
      <c r="L74" s="199"/>
      <c r="M74" s="200"/>
      <c r="N74" s="201"/>
      <c r="O74" s="202"/>
      <c r="P74" s="205">
        <f t="shared" si="85"/>
        <v>50</v>
      </c>
      <c r="Q74" s="206">
        <f t="shared" si="72"/>
        <v>75</v>
      </c>
      <c r="R74" s="205">
        <f t="shared" si="86"/>
        <v>0</v>
      </c>
      <c r="S74" s="206">
        <f t="shared" si="73"/>
        <v>3</v>
      </c>
      <c r="T74" s="190">
        <f t="shared" si="32"/>
        <v>0</v>
      </c>
      <c r="U74" s="191">
        <f t="shared" si="33"/>
        <v>3</v>
      </c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7" t="str">
        <f t="shared" ca="1" si="74"/>
        <v/>
      </c>
      <c r="AN74" s="467"/>
      <c r="AO74" s="468" t="str">
        <f t="shared" ca="1" si="87"/>
        <v/>
      </c>
      <c r="AP74" s="468"/>
      <c r="AQ74" s="192">
        <f t="shared" si="75"/>
        <v>0</v>
      </c>
      <c r="AR74" s="192">
        <f t="shared" si="76"/>
        <v>1</v>
      </c>
      <c r="AS74" s="22">
        <f t="shared" si="77"/>
        <v>0</v>
      </c>
      <c r="AT74" s="193">
        <f t="shared" si="78"/>
        <v>1</v>
      </c>
      <c r="AU74" s="192">
        <f t="shared" si="79"/>
        <v>0</v>
      </c>
      <c r="AV74" s="192">
        <f t="shared" si="80"/>
        <v>1</v>
      </c>
      <c r="AW74" s="22">
        <f t="shared" si="81"/>
        <v>0</v>
      </c>
      <c r="AX74" s="22">
        <f t="shared" si="82"/>
        <v>0</v>
      </c>
      <c r="AY74" s="192">
        <f t="shared" si="83"/>
        <v>0</v>
      </c>
      <c r="AZ74" s="192">
        <f t="shared" si="84"/>
        <v>0</v>
      </c>
      <c r="BA74" s="138">
        <f t="shared" si="29"/>
        <v>0</v>
      </c>
      <c r="BB74" s="138">
        <f t="shared" si="30"/>
        <v>0</v>
      </c>
      <c r="BC74" s="138">
        <f t="shared" si="31"/>
        <v>0</v>
      </c>
      <c r="BD74" s="138">
        <f t="shared" si="34"/>
        <v>1</v>
      </c>
      <c r="BE74" s="138">
        <f>IF(U63=3,1,0)</f>
        <v>0</v>
      </c>
      <c r="BF74" s="138">
        <f>IF(U63=2,1,0)</f>
        <v>0</v>
      </c>
      <c r="BG74" s="138">
        <f>IF(U63=1,1,0)</f>
        <v>0</v>
      </c>
      <c r="BH74" s="138">
        <f>IF(AND(U63=0,T63&lt;&gt;0),1,0)</f>
        <v>0</v>
      </c>
      <c r="BI74" s="22"/>
    </row>
    <row r="75" spans="1:61" ht="15" customHeight="1" thickBot="1">
      <c r="A75" s="194"/>
      <c r="B75" s="195"/>
      <c r="C75" s="226"/>
      <c r="D75" s="227" t="str">
        <f t="shared" si="88"/>
        <v>SG Niederkirchen/Roßbach I</v>
      </c>
      <c r="E75" s="198" t="str">
        <f>E15</f>
        <v>SV Miesenbach</v>
      </c>
      <c r="F75" s="201">
        <v>14</v>
      </c>
      <c r="G75" s="202">
        <v>25</v>
      </c>
      <c r="H75" s="199">
        <v>7</v>
      </c>
      <c r="I75" s="200">
        <v>25</v>
      </c>
      <c r="J75" s="201">
        <v>6</v>
      </c>
      <c r="K75" s="202">
        <v>25</v>
      </c>
      <c r="L75" s="199"/>
      <c r="M75" s="200"/>
      <c r="N75" s="201"/>
      <c r="O75" s="202"/>
      <c r="P75" s="205">
        <f t="shared" si="85"/>
        <v>27</v>
      </c>
      <c r="Q75" s="206">
        <f t="shared" si="72"/>
        <v>75</v>
      </c>
      <c r="R75" s="205">
        <f t="shared" si="86"/>
        <v>0</v>
      </c>
      <c r="S75" s="206">
        <f t="shared" si="73"/>
        <v>3</v>
      </c>
      <c r="T75" s="190">
        <f t="shared" si="32"/>
        <v>0</v>
      </c>
      <c r="U75" s="191">
        <f t="shared" si="33"/>
        <v>3</v>
      </c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9" t="str">
        <f t="shared" ca="1" si="74"/>
        <v/>
      </c>
      <c r="AN75" s="469"/>
      <c r="AO75" s="468" t="str">
        <f t="shared" ca="1" si="87"/>
        <v/>
      </c>
      <c r="AP75" s="468"/>
      <c r="AQ75" s="192">
        <f t="shared" si="75"/>
        <v>0</v>
      </c>
      <c r="AR75" s="192">
        <f t="shared" si="76"/>
        <v>1</v>
      </c>
      <c r="AS75" s="22">
        <f t="shared" si="77"/>
        <v>0</v>
      </c>
      <c r="AT75" s="193">
        <f t="shared" si="78"/>
        <v>1</v>
      </c>
      <c r="AU75" s="192">
        <f t="shared" si="79"/>
        <v>0</v>
      </c>
      <c r="AV75" s="192">
        <f t="shared" si="80"/>
        <v>1</v>
      </c>
      <c r="AW75" s="22">
        <f t="shared" si="81"/>
        <v>0</v>
      </c>
      <c r="AX75" s="22">
        <f t="shared" si="82"/>
        <v>0</v>
      </c>
      <c r="AY75" s="192">
        <f t="shared" si="83"/>
        <v>0</v>
      </c>
      <c r="AZ75" s="192">
        <f t="shared" si="84"/>
        <v>0</v>
      </c>
      <c r="BA75" s="138">
        <f t="shared" si="29"/>
        <v>0</v>
      </c>
      <c r="BB75" s="138">
        <f t="shared" si="30"/>
        <v>0</v>
      </c>
      <c r="BC75" s="138">
        <f t="shared" si="31"/>
        <v>0</v>
      </c>
      <c r="BD75" s="138">
        <f t="shared" si="34"/>
        <v>1</v>
      </c>
      <c r="BE75" s="138">
        <f>IF(U86=3,1,0)</f>
        <v>0</v>
      </c>
      <c r="BF75" s="138">
        <f>IF(U86=2,1,0)</f>
        <v>0</v>
      </c>
      <c r="BG75" s="138">
        <f>IF(U86=1,1,0)</f>
        <v>0</v>
      </c>
      <c r="BH75" s="138">
        <f>IF(AND(U86=0,T86&lt;&gt;0),1,0)</f>
        <v>0</v>
      </c>
      <c r="BI75" s="22"/>
    </row>
    <row r="76" spans="1:61" ht="15" customHeight="1" thickBot="1">
      <c r="A76" s="194"/>
      <c r="B76" s="195"/>
      <c r="C76" s="228"/>
      <c r="D76" s="227" t="str">
        <f t="shared" si="88"/>
        <v>SG Niederkirchen/Roßbach I</v>
      </c>
      <c r="E76" s="198" t="str">
        <f>E18</f>
        <v>TSG Trippstadt</v>
      </c>
      <c r="F76" s="201"/>
      <c r="G76" s="202"/>
      <c r="H76" s="199"/>
      <c r="I76" s="200"/>
      <c r="J76" s="201"/>
      <c r="K76" s="202"/>
      <c r="L76" s="199"/>
      <c r="M76" s="200"/>
      <c r="N76" s="201"/>
      <c r="O76" s="202"/>
      <c r="P76" s="205" t="str">
        <f t="shared" si="85"/>
        <v/>
      </c>
      <c r="Q76" s="206" t="str">
        <f t="shared" si="72"/>
        <v/>
      </c>
      <c r="R76" s="205" t="str">
        <f t="shared" si="86"/>
        <v/>
      </c>
      <c r="S76" s="206" t="str">
        <f t="shared" si="73"/>
        <v/>
      </c>
      <c r="T76" s="190">
        <f t="shared" si="32"/>
        <v>0</v>
      </c>
      <c r="U76" s="191">
        <f t="shared" si="33"/>
        <v>0</v>
      </c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7" t="str">
        <f t="shared" ca="1" si="74"/>
        <v/>
      </c>
      <c r="AN76" s="467"/>
      <c r="AO76" s="468" t="str">
        <f t="shared" ca="1" si="87"/>
        <v/>
      </c>
      <c r="AP76" s="468"/>
      <c r="AQ76" s="192">
        <f t="shared" si="75"/>
        <v>0</v>
      </c>
      <c r="AR76" s="192">
        <f t="shared" si="76"/>
        <v>0</v>
      </c>
      <c r="AS76" s="22">
        <f t="shared" si="77"/>
        <v>0</v>
      </c>
      <c r="AT76" s="193">
        <f t="shared" si="78"/>
        <v>0</v>
      </c>
      <c r="AU76" s="192">
        <f t="shared" si="79"/>
        <v>0</v>
      </c>
      <c r="AV76" s="192">
        <f t="shared" si="80"/>
        <v>0</v>
      </c>
      <c r="AW76" s="22">
        <f t="shared" si="81"/>
        <v>0</v>
      </c>
      <c r="AX76" s="22">
        <f t="shared" si="82"/>
        <v>0</v>
      </c>
      <c r="AY76" s="192">
        <f t="shared" si="83"/>
        <v>0</v>
      </c>
      <c r="AZ76" s="192">
        <f t="shared" si="84"/>
        <v>0</v>
      </c>
      <c r="BA76" s="138">
        <f t="shared" si="29"/>
        <v>0</v>
      </c>
      <c r="BB76" s="138">
        <f t="shared" si="30"/>
        <v>0</v>
      </c>
      <c r="BC76" s="138">
        <f t="shared" si="31"/>
        <v>0</v>
      </c>
      <c r="BD76" s="138">
        <f t="shared" si="34"/>
        <v>0</v>
      </c>
      <c r="BE76" s="138">
        <f>IF(U97=3,1,0)</f>
        <v>0</v>
      </c>
      <c r="BF76" s="138">
        <f>IF(U97=2,1,0)</f>
        <v>0</v>
      </c>
      <c r="BG76" s="138">
        <f>IF(U97=1,1,0)</f>
        <v>1</v>
      </c>
      <c r="BH76" s="138">
        <f>IF(AND(U97=0,T97&lt;&gt;0),1,0)</f>
        <v>0</v>
      </c>
      <c r="BI76" s="22"/>
    </row>
    <row r="77" spans="1:61" ht="15" hidden="1" customHeight="1" thickBot="1">
      <c r="A77" s="194"/>
      <c r="B77" s="195"/>
      <c r="C77" s="226"/>
      <c r="D77" s="227" t="str">
        <f t="shared" si="88"/>
        <v>SG Niederkirchen/Roßbach I</v>
      </c>
      <c r="E77" s="198">
        <f>E21</f>
        <v>0</v>
      </c>
      <c r="F77" s="201"/>
      <c r="G77" s="202"/>
      <c r="H77" s="199"/>
      <c r="I77" s="200"/>
      <c r="J77" s="201"/>
      <c r="K77" s="202"/>
      <c r="L77" s="199"/>
      <c r="M77" s="200"/>
      <c r="N77" s="201"/>
      <c r="O77" s="202"/>
      <c r="P77" s="205" t="str">
        <f t="shared" si="85"/>
        <v/>
      </c>
      <c r="Q77" s="206" t="str">
        <f t="shared" si="72"/>
        <v/>
      </c>
      <c r="R77" s="205" t="str">
        <f t="shared" si="86"/>
        <v/>
      </c>
      <c r="S77" s="206" t="str">
        <f t="shared" si="73"/>
        <v/>
      </c>
      <c r="T77" s="190">
        <f t="shared" si="32"/>
        <v>0</v>
      </c>
      <c r="U77" s="191">
        <f t="shared" si="33"/>
        <v>0</v>
      </c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7" t="str">
        <f t="shared" ca="1" si="74"/>
        <v/>
      </c>
      <c r="AN77" s="467"/>
      <c r="AO77" s="468" t="str">
        <f t="shared" ca="1" si="87"/>
        <v/>
      </c>
      <c r="AP77" s="468"/>
      <c r="AQ77" s="192">
        <f t="shared" si="75"/>
        <v>0</v>
      </c>
      <c r="AR77" s="192">
        <f t="shared" si="76"/>
        <v>0</v>
      </c>
      <c r="AS77" s="22">
        <f t="shared" si="77"/>
        <v>0</v>
      </c>
      <c r="AT77" s="193">
        <f t="shared" si="78"/>
        <v>0</v>
      </c>
      <c r="AU77" s="192">
        <f t="shared" si="79"/>
        <v>0</v>
      </c>
      <c r="AV77" s="192">
        <f t="shared" si="80"/>
        <v>0</v>
      </c>
      <c r="AW77" s="22">
        <f t="shared" si="81"/>
        <v>0</v>
      </c>
      <c r="AX77" s="22">
        <f t="shared" si="82"/>
        <v>0</v>
      </c>
      <c r="AY77" s="192">
        <f t="shared" si="83"/>
        <v>0</v>
      </c>
      <c r="AZ77" s="192">
        <f t="shared" si="84"/>
        <v>0</v>
      </c>
      <c r="BA77" s="138">
        <f t="shared" si="29"/>
        <v>0</v>
      </c>
      <c r="BB77" s="138">
        <f t="shared" si="30"/>
        <v>0</v>
      </c>
      <c r="BC77" s="138">
        <f t="shared" si="31"/>
        <v>0</v>
      </c>
      <c r="BD77" s="138">
        <f>IF(AND(T77=0,U77&lt;&gt;0),1,0)</f>
        <v>0</v>
      </c>
      <c r="BE77" s="138">
        <f>IF(U108=3,1,0)</f>
        <v>0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5" hidden="1" customHeight="1" thickBot="1">
      <c r="A78" s="194"/>
      <c r="B78" s="195"/>
      <c r="C78" s="228"/>
      <c r="D78" s="227" t="str">
        <f t="shared" si="88"/>
        <v>SG Niederkirchen/Roßbach I</v>
      </c>
      <c r="E78" s="198">
        <f>E24</f>
        <v>0</v>
      </c>
      <c r="F78" s="201"/>
      <c r="G78" s="202"/>
      <c r="H78" s="199"/>
      <c r="I78" s="200"/>
      <c r="J78" s="201"/>
      <c r="K78" s="202"/>
      <c r="L78" s="199"/>
      <c r="M78" s="200"/>
      <c r="N78" s="201"/>
      <c r="O78" s="202"/>
      <c r="P78" s="205" t="str">
        <f t="shared" si="85"/>
        <v/>
      </c>
      <c r="Q78" s="206" t="str">
        <f t="shared" si="72"/>
        <v/>
      </c>
      <c r="R78" s="205" t="str">
        <f t="shared" si="86"/>
        <v/>
      </c>
      <c r="S78" s="206" t="str">
        <f t="shared" si="73"/>
        <v/>
      </c>
      <c r="T78" s="190">
        <f t="shared" si="32"/>
        <v>0</v>
      </c>
      <c r="U78" s="191">
        <f t="shared" si="33"/>
        <v>0</v>
      </c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7" t="str">
        <f t="shared" ca="1" si="74"/>
        <v/>
      </c>
      <c r="AN78" s="467"/>
      <c r="AO78" s="468" t="str">
        <f t="shared" ca="1" si="87"/>
        <v/>
      </c>
      <c r="AP78" s="468"/>
      <c r="AQ78" s="192">
        <f t="shared" si="75"/>
        <v>0</v>
      </c>
      <c r="AR78" s="192">
        <f t="shared" si="76"/>
        <v>0</v>
      </c>
      <c r="AS78" s="22">
        <f t="shared" si="77"/>
        <v>0</v>
      </c>
      <c r="AT78" s="193">
        <f t="shared" si="78"/>
        <v>0</v>
      </c>
      <c r="AU78" s="192">
        <f t="shared" si="79"/>
        <v>0</v>
      </c>
      <c r="AV78" s="192">
        <f t="shared" si="80"/>
        <v>0</v>
      </c>
      <c r="AW78" s="22">
        <f t="shared" si="81"/>
        <v>0</v>
      </c>
      <c r="AX78" s="22">
        <f t="shared" si="82"/>
        <v>0</v>
      </c>
      <c r="AY78" s="192">
        <f t="shared" si="83"/>
        <v>0</v>
      </c>
      <c r="AZ78" s="192">
        <f t="shared" si="84"/>
        <v>0</v>
      </c>
      <c r="BA78" s="138">
        <f t="shared" si="29"/>
        <v>0</v>
      </c>
      <c r="BB78" s="138">
        <f t="shared" si="30"/>
        <v>0</v>
      </c>
      <c r="BC78" s="138">
        <f t="shared" si="31"/>
        <v>0</v>
      </c>
      <c r="BD78" s="138">
        <f t="shared" si="34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5" hidden="1" customHeight="1" thickBot="1">
      <c r="A79" s="194"/>
      <c r="B79" s="195"/>
      <c r="C79" s="228"/>
      <c r="D79" s="227" t="str">
        <f t="shared" si="88"/>
        <v>SG Niederkirchen/Roßbach I</v>
      </c>
      <c r="E79" s="198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5"/>
        <v/>
      </c>
      <c r="Q79" s="206" t="str">
        <f t="shared" si="72"/>
        <v/>
      </c>
      <c r="R79" s="205" t="str">
        <f t="shared" si="86"/>
        <v/>
      </c>
      <c r="S79" s="206" t="str">
        <f t="shared" si="73"/>
        <v/>
      </c>
      <c r="T79" s="190">
        <f t="shared" si="32"/>
        <v>0</v>
      </c>
      <c r="U79" s="191">
        <f t="shared" si="33"/>
        <v>0</v>
      </c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7" t="str">
        <f t="shared" ca="1" si="74"/>
        <v/>
      </c>
      <c r="AN79" s="467"/>
      <c r="AO79" s="468" t="str">
        <f t="shared" ca="1" si="87"/>
        <v/>
      </c>
      <c r="AP79" s="468"/>
      <c r="AQ79" s="192">
        <f t="shared" si="75"/>
        <v>0</v>
      </c>
      <c r="AR79" s="192">
        <f t="shared" si="76"/>
        <v>0</v>
      </c>
      <c r="AS79" s="22">
        <f t="shared" si="77"/>
        <v>0</v>
      </c>
      <c r="AT79" s="193">
        <f t="shared" si="78"/>
        <v>0</v>
      </c>
      <c r="AU79" s="192">
        <f t="shared" si="79"/>
        <v>0</v>
      </c>
      <c r="AV79" s="192">
        <f t="shared" si="80"/>
        <v>0</v>
      </c>
      <c r="AW79" s="22">
        <f t="shared" si="81"/>
        <v>0</v>
      </c>
      <c r="AX79" s="22">
        <f t="shared" si="82"/>
        <v>0</v>
      </c>
      <c r="AY79" s="192">
        <f t="shared" si="83"/>
        <v>0</v>
      </c>
      <c r="AZ79" s="192">
        <f t="shared" si="84"/>
        <v>0</v>
      </c>
      <c r="BA79" s="138">
        <f t="shared" si="29"/>
        <v>0</v>
      </c>
      <c r="BB79" s="138">
        <f t="shared" si="30"/>
        <v>0</v>
      </c>
      <c r="BC79" s="138">
        <f t="shared" si="31"/>
        <v>0</v>
      </c>
      <c r="BD79" s="138">
        <f t="shared" si="34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5" hidden="1" thickBot="1">
      <c r="A80" s="194"/>
      <c r="B80" s="195"/>
      <c r="C80" s="228"/>
      <c r="D80" s="227" t="str">
        <f t="shared" si="88"/>
        <v>SG Niederkirchen/Roßbach I</v>
      </c>
      <c r="E80" s="198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5"/>
        <v/>
      </c>
      <c r="Q80" s="206" t="str">
        <f t="shared" si="72"/>
        <v/>
      </c>
      <c r="R80" s="205" t="str">
        <f t="shared" si="86"/>
        <v/>
      </c>
      <c r="S80" s="206" t="str">
        <f t="shared" si="73"/>
        <v/>
      </c>
      <c r="T80" s="190">
        <f t="shared" si="32"/>
        <v>0</v>
      </c>
      <c r="U80" s="191">
        <f t="shared" si="33"/>
        <v>0</v>
      </c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7" t="str">
        <f t="shared" ca="1" si="74"/>
        <v/>
      </c>
      <c r="AN80" s="467"/>
      <c r="AO80" s="468" t="str">
        <f t="shared" ca="1" si="87"/>
        <v/>
      </c>
      <c r="AP80" s="468"/>
      <c r="AQ80" s="192">
        <f t="shared" si="75"/>
        <v>0</v>
      </c>
      <c r="AR80" s="192">
        <f t="shared" si="76"/>
        <v>0</v>
      </c>
      <c r="AS80" s="22">
        <f t="shared" si="77"/>
        <v>0</v>
      </c>
      <c r="AT80" s="193">
        <f t="shared" si="78"/>
        <v>0</v>
      </c>
      <c r="AU80" s="192">
        <f t="shared" si="79"/>
        <v>0</v>
      </c>
      <c r="AV80" s="192">
        <f t="shared" si="80"/>
        <v>0</v>
      </c>
      <c r="AW80" s="22">
        <f t="shared" si="81"/>
        <v>0</v>
      </c>
      <c r="AX80" s="22">
        <f t="shared" si="82"/>
        <v>0</v>
      </c>
      <c r="AY80" s="192">
        <f t="shared" si="83"/>
        <v>0</v>
      </c>
      <c r="AZ80" s="192">
        <f t="shared" si="84"/>
        <v>0</v>
      </c>
      <c r="BA80" s="138">
        <f t="shared" si="29"/>
        <v>0</v>
      </c>
      <c r="BB80" s="138">
        <f t="shared" si="30"/>
        <v>0</v>
      </c>
      <c r="BC80" s="138">
        <f t="shared" si="31"/>
        <v>0</v>
      </c>
      <c r="BD80" s="138">
        <f t="shared" si="34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5" hidden="1" thickBot="1">
      <c r="A81" s="208"/>
      <c r="B81" s="209"/>
      <c r="C81" s="229"/>
      <c r="D81" s="230" t="str">
        <f t="shared" si="88"/>
        <v>SG Niederkirchen/Roßbach I</v>
      </c>
      <c r="E81" s="231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5"/>
        <v/>
      </c>
      <c r="Q81" s="219" t="str">
        <f t="shared" si="72"/>
        <v/>
      </c>
      <c r="R81" s="218" t="str">
        <f t="shared" si="86"/>
        <v/>
      </c>
      <c r="S81" s="219" t="str">
        <f t="shared" si="73"/>
        <v/>
      </c>
      <c r="T81" s="190">
        <f t="shared" si="32"/>
        <v>0</v>
      </c>
      <c r="U81" s="191">
        <f t="shared" si="33"/>
        <v>0</v>
      </c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1" t="str">
        <f t="shared" ca="1" si="74"/>
        <v/>
      </c>
      <c r="AN81" s="471"/>
      <c r="AO81" s="472" t="str">
        <f t="shared" ca="1" si="87"/>
        <v/>
      </c>
      <c r="AP81" s="472"/>
      <c r="AQ81" s="192">
        <f t="shared" si="75"/>
        <v>0</v>
      </c>
      <c r="AR81" s="192">
        <f t="shared" si="76"/>
        <v>0</v>
      </c>
      <c r="AS81" s="22">
        <f t="shared" si="77"/>
        <v>0</v>
      </c>
      <c r="AT81" s="193">
        <f t="shared" si="78"/>
        <v>0</v>
      </c>
      <c r="AU81" s="192">
        <f t="shared" si="79"/>
        <v>0</v>
      </c>
      <c r="AV81" s="192">
        <f t="shared" si="80"/>
        <v>0</v>
      </c>
      <c r="AW81" s="22">
        <f t="shared" si="81"/>
        <v>0</v>
      </c>
      <c r="AX81" s="22">
        <f t="shared" si="82"/>
        <v>0</v>
      </c>
      <c r="AY81" s="192">
        <f t="shared" si="83"/>
        <v>0</v>
      </c>
      <c r="AZ81" s="192">
        <f t="shared" si="84"/>
        <v>0</v>
      </c>
      <c r="BA81" s="138">
        <f t="shared" si="29"/>
        <v>0</v>
      </c>
      <c r="BB81" s="138">
        <f t="shared" si="30"/>
        <v>0</v>
      </c>
      <c r="BC81" s="138">
        <f t="shared" si="31"/>
        <v>0</v>
      </c>
      <c r="BD81" s="138">
        <f t="shared" si="34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5" thickBot="1">
      <c r="A82" s="20"/>
      <c r="C82" s="22"/>
      <c r="D82" s="220"/>
      <c r="E82" s="220"/>
      <c r="T82" s="190">
        <f t="shared" si="32"/>
        <v>0</v>
      </c>
      <c r="U82" s="191">
        <f t="shared" si="33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T82" s="193"/>
      <c r="AU82" s="192"/>
      <c r="AV82" s="192"/>
      <c r="AW82" s="22"/>
      <c r="AX82" s="22"/>
      <c r="AY82" s="192"/>
      <c r="AZ82" s="192"/>
      <c r="BA82" s="223">
        <f t="shared" ref="BA82:BH82" si="89">SUM(BA72:BA81)</f>
        <v>0</v>
      </c>
      <c r="BB82" s="223">
        <f t="shared" si="89"/>
        <v>0</v>
      </c>
      <c r="BC82" s="223">
        <f t="shared" si="89"/>
        <v>0</v>
      </c>
      <c r="BD82" s="223">
        <f t="shared" si="89"/>
        <v>3</v>
      </c>
      <c r="BE82" s="223">
        <f t="shared" si="89"/>
        <v>0</v>
      </c>
      <c r="BF82" s="223">
        <f t="shared" si="89"/>
        <v>1</v>
      </c>
      <c r="BG82" s="223">
        <f t="shared" si="89"/>
        <v>1</v>
      </c>
      <c r="BH82" s="223">
        <f t="shared" si="89"/>
        <v>0</v>
      </c>
      <c r="BI82" s="22">
        <f>SUM(BA82:BH82)</f>
        <v>5</v>
      </c>
    </row>
    <row r="83" spans="1:61" ht="15" thickBot="1">
      <c r="A83" s="177"/>
      <c r="B83" s="178"/>
      <c r="C83" s="232"/>
      <c r="D83" s="225" t="str">
        <f>E15</f>
        <v>SV Miesenbach</v>
      </c>
      <c r="E83" s="181" t="str">
        <f>E3</f>
        <v xml:space="preserve">Erlenbach/Morlautern </v>
      </c>
      <c r="F83" s="184">
        <v>25</v>
      </c>
      <c r="G83" s="185">
        <v>17</v>
      </c>
      <c r="H83" s="182">
        <v>19</v>
      </c>
      <c r="I83" s="183">
        <v>25</v>
      </c>
      <c r="J83" s="184">
        <v>19</v>
      </c>
      <c r="K83" s="185">
        <v>25</v>
      </c>
      <c r="L83" s="182">
        <v>25</v>
      </c>
      <c r="M83" s="183">
        <v>15</v>
      </c>
      <c r="N83" s="184">
        <v>15</v>
      </c>
      <c r="O83" s="185">
        <v>11</v>
      </c>
      <c r="P83" s="188">
        <f>IF(F83="","",F83+H83+J83+L83+N83)</f>
        <v>103</v>
      </c>
      <c r="Q83" s="189">
        <f t="shared" ref="Q83:Q92" si="90">IF(G83="","",G83+I83+K83+M83+O83)</f>
        <v>93</v>
      </c>
      <c r="R83" s="188">
        <f>IF(F83="","",AQ83+AS83+AU83+AW83+AY83)</f>
        <v>3</v>
      </c>
      <c r="S83" s="189">
        <f t="shared" ref="S83:S92" si="91">IF(G83="","",AR83+AT83+AV83+AX83+AZ83)</f>
        <v>2</v>
      </c>
      <c r="T83" s="190">
        <f t="shared" si="32"/>
        <v>2</v>
      </c>
      <c r="U83" s="191">
        <f t="shared" si="33"/>
        <v>1</v>
      </c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4" t="str">
        <f t="shared" ref="AM83:AM92" ca="1" si="92">IF(U83&lt;&gt;"","",IF(C83&lt;&gt;"","verlegt",IF(B83&lt;TODAY(),"offen","")))</f>
        <v/>
      </c>
      <c r="AN83" s="464"/>
      <c r="AO83" s="465" t="str">
        <f ca="1">IF(U83&lt;&gt;"","",IF(C83="","",IF(C83&lt;TODAY(),"offen","")))</f>
        <v/>
      </c>
      <c r="AP83" s="465"/>
      <c r="AQ83" s="192">
        <f t="shared" ref="AQ83:AQ92" si="93">IF(F83&gt;G83,1,0)</f>
        <v>1</v>
      </c>
      <c r="AR83" s="192">
        <f t="shared" ref="AR83:AR92" si="94">IF(G83&gt;F83,1,0)</f>
        <v>0</v>
      </c>
      <c r="AS83" s="22">
        <f t="shared" ref="AS83:AS92" si="95">IF(H83&gt;I83,1,0)</f>
        <v>0</v>
      </c>
      <c r="AT83" s="193">
        <f t="shared" ref="AT83:AT92" si="96">IF(I83&gt;H83,1,0)</f>
        <v>1</v>
      </c>
      <c r="AU83" s="192">
        <f t="shared" ref="AU83:AU92" si="97">IF(J83&gt;K83,1,0)</f>
        <v>0</v>
      </c>
      <c r="AV83" s="192">
        <f t="shared" ref="AV83:AV92" si="98">IF(K83&gt;J83,1,0)</f>
        <v>1</v>
      </c>
      <c r="AW83" s="22">
        <f t="shared" ref="AW83:AW92" si="99">IF(L83&gt;M83,1,0)</f>
        <v>1</v>
      </c>
      <c r="AX83" s="22">
        <f t="shared" ref="AX83:AX92" si="100">IF(M83&gt;L83,1,0)</f>
        <v>0</v>
      </c>
      <c r="AY83" s="192">
        <f t="shared" ref="AY83:AY92" si="101">IF(N83&gt;O83,1,0)</f>
        <v>1</v>
      </c>
      <c r="AZ83" s="192">
        <f t="shared" ref="AZ83:AZ92" si="102">IF(O83&gt;N83,1,0)</f>
        <v>0</v>
      </c>
      <c r="BA83" s="138">
        <f>IF(T83=3,1,0)</f>
        <v>0</v>
      </c>
      <c r="BB83" s="138">
        <f>IF(T83=2,1,0)</f>
        <v>1</v>
      </c>
      <c r="BC83" s="138">
        <f>IF(T83=1,1,0)</f>
        <v>0</v>
      </c>
      <c r="BD83" s="138">
        <f>IF(AND(T83=0,U83&lt;&gt;0),1,0)</f>
        <v>0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0</v>
      </c>
      <c r="BI83" s="22"/>
    </row>
    <row r="84" spans="1:61" ht="15" thickBot="1">
      <c r="A84" s="194"/>
      <c r="B84" s="195"/>
      <c r="C84" s="226"/>
      <c r="D84" s="227" t="str">
        <f>D83</f>
        <v>SV Miesenbach</v>
      </c>
      <c r="E84" s="198" t="str">
        <f>E6</f>
        <v>TSV Hütschenhausen</v>
      </c>
      <c r="F84" s="201">
        <v>25</v>
      </c>
      <c r="G84" s="202">
        <v>20</v>
      </c>
      <c r="H84" s="199">
        <v>25</v>
      </c>
      <c r="I84" s="200">
        <v>23</v>
      </c>
      <c r="J84" s="201">
        <v>25</v>
      </c>
      <c r="K84" s="202">
        <v>20</v>
      </c>
      <c r="L84" s="199"/>
      <c r="M84" s="200"/>
      <c r="N84" s="201"/>
      <c r="O84" s="202"/>
      <c r="P84" s="205">
        <f t="shared" ref="P84:P92" si="103">IF(F84="","",F84+H84+J84+L84+N84)</f>
        <v>75</v>
      </c>
      <c r="Q84" s="206">
        <f t="shared" si="90"/>
        <v>63</v>
      </c>
      <c r="R84" s="205">
        <f t="shared" ref="R84:R92" si="104">IF(F84="","",AQ84+AS84+AU84+AW84+AY84)</f>
        <v>3</v>
      </c>
      <c r="S84" s="206">
        <f t="shared" si="91"/>
        <v>0</v>
      </c>
      <c r="T84" s="190">
        <f t="shared" si="32"/>
        <v>3</v>
      </c>
      <c r="U84" s="191">
        <f t="shared" si="33"/>
        <v>0</v>
      </c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7" t="str">
        <f t="shared" ca="1" si="92"/>
        <v/>
      </c>
      <c r="AN84" s="467"/>
      <c r="AO84" s="468" t="str">
        <f t="shared" ref="AO84:AO92" ca="1" si="105">IF(U84&lt;&gt;"","",IF(C84="","",IF(C84&lt;TODAY(),"offen","")))</f>
        <v/>
      </c>
      <c r="AP84" s="468"/>
      <c r="AQ84" s="192">
        <f t="shared" si="93"/>
        <v>1</v>
      </c>
      <c r="AR84" s="192">
        <f t="shared" si="94"/>
        <v>0</v>
      </c>
      <c r="AS84" s="22">
        <f t="shared" si="95"/>
        <v>1</v>
      </c>
      <c r="AT84" s="193">
        <f t="shared" si="96"/>
        <v>0</v>
      </c>
      <c r="AU84" s="192">
        <f t="shared" si="97"/>
        <v>1</v>
      </c>
      <c r="AV84" s="192">
        <f t="shared" si="98"/>
        <v>0</v>
      </c>
      <c r="AW84" s="22">
        <f t="shared" si="99"/>
        <v>0</v>
      </c>
      <c r="AX84" s="22">
        <f t="shared" si="100"/>
        <v>0</v>
      </c>
      <c r="AY84" s="192">
        <f t="shared" si="101"/>
        <v>0</v>
      </c>
      <c r="AZ84" s="192">
        <f t="shared" si="102"/>
        <v>0</v>
      </c>
      <c r="BA84" s="138">
        <f t="shared" si="29"/>
        <v>1</v>
      </c>
      <c r="BB84" s="138">
        <f t="shared" si="30"/>
        <v>0</v>
      </c>
      <c r="BC84" s="138">
        <f t="shared" si="31"/>
        <v>0</v>
      </c>
      <c r="BD84" s="138">
        <f>IF(AND(T84=0,U84&lt;&gt;0),1,0)</f>
        <v>0</v>
      </c>
      <c r="BE84" s="138">
        <f>IF(U53=3,1,0)</f>
        <v>1</v>
      </c>
      <c r="BF84" s="138">
        <f>IF(U53=2,1,0)</f>
        <v>0</v>
      </c>
      <c r="BG84" s="138">
        <f>IF(U53=1,1,0)</f>
        <v>0</v>
      </c>
      <c r="BH84" s="138">
        <f>IF(AND(U53=0,T53&lt;&gt;0),1,0)</f>
        <v>0</v>
      </c>
      <c r="BI84" s="22"/>
    </row>
    <row r="85" spans="1:61" ht="15" thickBot="1">
      <c r="A85" s="194"/>
      <c r="B85" s="195"/>
      <c r="C85" s="228"/>
      <c r="D85" s="227" t="str">
        <f t="shared" ref="D85:D92" si="106">D84</f>
        <v>SV Miesenbach</v>
      </c>
      <c r="E85" s="198" t="str">
        <f>E9</f>
        <v xml:space="preserve">VBC Kaiserslautern </v>
      </c>
      <c r="F85" s="201"/>
      <c r="G85" s="202"/>
      <c r="H85" s="199"/>
      <c r="I85" s="200"/>
      <c r="J85" s="201"/>
      <c r="K85" s="202"/>
      <c r="L85" s="199"/>
      <c r="M85" s="200"/>
      <c r="N85" s="201"/>
      <c r="O85" s="202"/>
      <c r="P85" s="205" t="str">
        <f t="shared" si="103"/>
        <v/>
      </c>
      <c r="Q85" s="206" t="str">
        <f t="shared" si="90"/>
        <v/>
      </c>
      <c r="R85" s="205" t="str">
        <f t="shared" si="104"/>
        <v/>
      </c>
      <c r="S85" s="206" t="str">
        <f t="shared" si="91"/>
        <v/>
      </c>
      <c r="T85" s="190">
        <f t="shared" si="32"/>
        <v>0</v>
      </c>
      <c r="U85" s="191">
        <f t="shared" si="33"/>
        <v>0</v>
      </c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7" t="str">
        <f t="shared" ca="1" si="92"/>
        <v/>
      </c>
      <c r="AN85" s="467"/>
      <c r="AO85" s="468" t="str">
        <f t="shared" ca="1" si="105"/>
        <v/>
      </c>
      <c r="AP85" s="468"/>
      <c r="AQ85" s="192">
        <f t="shared" si="93"/>
        <v>0</v>
      </c>
      <c r="AR85" s="192">
        <f t="shared" si="94"/>
        <v>0</v>
      </c>
      <c r="AS85" s="22">
        <f t="shared" si="95"/>
        <v>0</v>
      </c>
      <c r="AT85" s="193">
        <f t="shared" si="96"/>
        <v>0</v>
      </c>
      <c r="AU85" s="192">
        <f t="shared" si="97"/>
        <v>0</v>
      </c>
      <c r="AV85" s="192">
        <f t="shared" si="98"/>
        <v>0</v>
      </c>
      <c r="AW85" s="22">
        <f t="shared" si="99"/>
        <v>0</v>
      </c>
      <c r="AX85" s="22">
        <f t="shared" si="100"/>
        <v>0</v>
      </c>
      <c r="AY85" s="192">
        <f t="shared" si="101"/>
        <v>0</v>
      </c>
      <c r="AZ85" s="192">
        <f t="shared" si="102"/>
        <v>0</v>
      </c>
      <c r="BA85" s="138">
        <f t="shared" si="29"/>
        <v>0</v>
      </c>
      <c r="BB85" s="138">
        <f t="shared" si="30"/>
        <v>0</v>
      </c>
      <c r="BC85" s="138">
        <f t="shared" si="31"/>
        <v>0</v>
      </c>
      <c r="BD85" s="138">
        <f t="shared" si="34"/>
        <v>0</v>
      </c>
      <c r="BE85" s="138">
        <f>IF(U64=3,1,0)</f>
        <v>0</v>
      </c>
      <c r="BF85" s="138">
        <f>IF(U64=2,1,0)</f>
        <v>0</v>
      </c>
      <c r="BG85" s="138">
        <f>IF(U64=1,1,0)</f>
        <v>0</v>
      </c>
      <c r="BH85" s="138">
        <f>IF(AND(U64=0,T64&lt;&gt;0),1,0)</f>
        <v>0</v>
      </c>
      <c r="BI85" s="22"/>
    </row>
    <row r="86" spans="1:61" ht="15" customHeight="1" thickBot="1">
      <c r="A86" s="194"/>
      <c r="B86" s="195"/>
      <c r="C86" s="233"/>
      <c r="D86" s="227" t="str">
        <f t="shared" si="106"/>
        <v>SV Miesenbach</v>
      </c>
      <c r="E86" s="198" t="str">
        <f>E12</f>
        <v>SG Niederkirchen/Roßbach I</v>
      </c>
      <c r="F86" s="201"/>
      <c r="G86" s="202"/>
      <c r="H86" s="199"/>
      <c r="I86" s="200"/>
      <c r="J86" s="201"/>
      <c r="K86" s="202"/>
      <c r="L86" s="199"/>
      <c r="M86" s="200"/>
      <c r="N86" s="201"/>
      <c r="O86" s="202"/>
      <c r="P86" s="205" t="str">
        <f t="shared" si="103"/>
        <v/>
      </c>
      <c r="Q86" s="206" t="str">
        <f t="shared" si="90"/>
        <v/>
      </c>
      <c r="R86" s="205" t="str">
        <f t="shared" si="104"/>
        <v/>
      </c>
      <c r="S86" s="206" t="str">
        <f>IF(G86="","",AR86+AT86+AV86+AX86+AZ86)</f>
        <v/>
      </c>
      <c r="T86" s="190">
        <f t="shared" si="32"/>
        <v>0</v>
      </c>
      <c r="U86" s="191">
        <f t="shared" si="33"/>
        <v>0</v>
      </c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9" t="str">
        <f t="shared" ca="1" si="92"/>
        <v/>
      </c>
      <c r="AN86" s="469"/>
      <c r="AO86" s="468" t="str">
        <f t="shared" ca="1" si="105"/>
        <v/>
      </c>
      <c r="AP86" s="468"/>
      <c r="AQ86" s="192">
        <f t="shared" si="93"/>
        <v>0</v>
      </c>
      <c r="AR86" s="192">
        <f t="shared" si="94"/>
        <v>0</v>
      </c>
      <c r="AS86" s="22">
        <f t="shared" si="95"/>
        <v>0</v>
      </c>
      <c r="AT86" s="193">
        <f t="shared" si="96"/>
        <v>0</v>
      </c>
      <c r="AU86" s="192">
        <f t="shared" si="97"/>
        <v>0</v>
      </c>
      <c r="AV86" s="192">
        <f t="shared" si="98"/>
        <v>0</v>
      </c>
      <c r="AW86" s="22">
        <f t="shared" si="99"/>
        <v>0</v>
      </c>
      <c r="AX86" s="22">
        <f t="shared" si="100"/>
        <v>0</v>
      </c>
      <c r="AY86" s="192">
        <f t="shared" si="101"/>
        <v>0</v>
      </c>
      <c r="AZ86" s="192">
        <f t="shared" si="102"/>
        <v>0</v>
      </c>
      <c r="BA86" s="138">
        <f t="shared" si="29"/>
        <v>0</v>
      </c>
      <c r="BB86" s="138">
        <f t="shared" si="30"/>
        <v>0</v>
      </c>
      <c r="BC86" s="138">
        <f t="shared" si="31"/>
        <v>0</v>
      </c>
      <c r="BD86" s="138">
        <f t="shared" si="34"/>
        <v>0</v>
      </c>
      <c r="BE86" s="138">
        <f>IF(U75=3,1,0)</f>
        <v>1</v>
      </c>
      <c r="BF86" s="138">
        <f>IF(U75=2,1,0)</f>
        <v>0</v>
      </c>
      <c r="BG86" s="138">
        <f>IF(U75=1,1,0)</f>
        <v>0</v>
      </c>
      <c r="BH86" s="138">
        <f>IF(AND(U75=0,T75&lt;&gt;0),1,0)</f>
        <v>0</v>
      </c>
      <c r="BI86" s="22"/>
    </row>
    <row r="87" spans="1:61" ht="15" customHeight="1" thickBot="1">
      <c r="A87" s="194"/>
      <c r="B87" s="195"/>
      <c r="C87" s="226"/>
      <c r="D87" s="227" t="str">
        <f t="shared" si="106"/>
        <v>SV Miesenbach</v>
      </c>
      <c r="E87" s="198" t="str">
        <f>E18</f>
        <v>TSG Trippstadt</v>
      </c>
      <c r="F87" s="201">
        <v>25</v>
      </c>
      <c r="G87" s="202">
        <v>12</v>
      </c>
      <c r="H87" s="199">
        <v>25</v>
      </c>
      <c r="I87" s="200">
        <v>12</v>
      </c>
      <c r="J87" s="201">
        <v>25</v>
      </c>
      <c r="K87" s="202">
        <v>9</v>
      </c>
      <c r="L87" s="199"/>
      <c r="M87" s="200"/>
      <c r="N87" s="201"/>
      <c r="O87" s="202"/>
      <c r="P87" s="205">
        <f t="shared" si="103"/>
        <v>75</v>
      </c>
      <c r="Q87" s="206">
        <f t="shared" si="90"/>
        <v>33</v>
      </c>
      <c r="R87" s="205">
        <f>IF(F87="","",AQ87+AS87+AU87+AW87+AY87)</f>
        <v>3</v>
      </c>
      <c r="S87" s="206">
        <f>IF(G87="","",AR87+AT87+AV87+AX87+AZ87)</f>
        <v>0</v>
      </c>
      <c r="T87" s="190">
        <f t="shared" si="32"/>
        <v>3</v>
      </c>
      <c r="U87" s="191">
        <f t="shared" si="33"/>
        <v>0</v>
      </c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7" t="str">
        <f t="shared" ca="1" si="92"/>
        <v/>
      </c>
      <c r="AN87" s="467"/>
      <c r="AO87" s="468" t="str">
        <f t="shared" ca="1" si="105"/>
        <v/>
      </c>
      <c r="AP87" s="468"/>
      <c r="AQ87" s="192">
        <f t="shared" si="93"/>
        <v>1</v>
      </c>
      <c r="AR87" s="192">
        <f t="shared" si="94"/>
        <v>0</v>
      </c>
      <c r="AS87" s="22">
        <f t="shared" si="95"/>
        <v>1</v>
      </c>
      <c r="AT87" s="193">
        <f t="shared" si="96"/>
        <v>0</v>
      </c>
      <c r="AU87" s="192">
        <f t="shared" si="97"/>
        <v>1</v>
      </c>
      <c r="AV87" s="192">
        <f t="shared" si="98"/>
        <v>0</v>
      </c>
      <c r="AW87" s="22">
        <f t="shared" si="99"/>
        <v>0</v>
      </c>
      <c r="AX87" s="22">
        <f t="shared" si="100"/>
        <v>0</v>
      </c>
      <c r="AY87" s="192">
        <f t="shared" si="101"/>
        <v>0</v>
      </c>
      <c r="AZ87" s="192">
        <f t="shared" si="102"/>
        <v>0</v>
      </c>
      <c r="BA87" s="138">
        <f>IF(T87=3,1,0)</f>
        <v>1</v>
      </c>
      <c r="BB87" s="138">
        <f t="shared" si="30"/>
        <v>0</v>
      </c>
      <c r="BC87" s="138">
        <f t="shared" si="31"/>
        <v>0</v>
      </c>
      <c r="BD87" s="138">
        <f>IF(AND(T87=0,U87&lt;&gt;0),1,0)</f>
        <v>0</v>
      </c>
      <c r="BE87" s="138">
        <f>IF(U98=3,1,0)</f>
        <v>0</v>
      </c>
      <c r="BF87" s="138">
        <f>IF(U98=2,1,0)</f>
        <v>0</v>
      </c>
      <c r="BG87" s="138">
        <f>IF(U98=1,1,0)</f>
        <v>0</v>
      </c>
      <c r="BH87" s="138">
        <f>IF(AND(U98=0,T98&lt;&gt;0),1,0)</f>
        <v>0</v>
      </c>
      <c r="BI87" s="22"/>
    </row>
    <row r="88" spans="1:61" ht="15" hidden="1" customHeight="1" thickBot="1">
      <c r="A88" s="194"/>
      <c r="B88" s="195"/>
      <c r="C88" s="226"/>
      <c r="D88" s="227" t="str">
        <f t="shared" si="106"/>
        <v>SV Miesenbach</v>
      </c>
      <c r="E88" s="198">
        <f>E21</f>
        <v>0</v>
      </c>
      <c r="F88" s="201"/>
      <c r="G88" s="202"/>
      <c r="H88" s="199"/>
      <c r="I88" s="200"/>
      <c r="J88" s="201"/>
      <c r="K88" s="202"/>
      <c r="L88" s="199"/>
      <c r="M88" s="200"/>
      <c r="N88" s="201"/>
      <c r="O88" s="202"/>
      <c r="P88" s="205" t="str">
        <f t="shared" si="103"/>
        <v/>
      </c>
      <c r="Q88" s="206" t="str">
        <f t="shared" si="90"/>
        <v/>
      </c>
      <c r="R88" s="205" t="str">
        <f t="shared" si="104"/>
        <v/>
      </c>
      <c r="S88" s="206" t="str">
        <f t="shared" si="91"/>
        <v/>
      </c>
      <c r="T88" s="190">
        <f t="shared" si="32"/>
        <v>0</v>
      </c>
      <c r="U88" s="191">
        <f t="shared" si="33"/>
        <v>0</v>
      </c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7" t="str">
        <f t="shared" ca="1" si="92"/>
        <v/>
      </c>
      <c r="AN88" s="467"/>
      <c r="AO88" s="468" t="str">
        <f t="shared" ca="1" si="105"/>
        <v/>
      </c>
      <c r="AP88" s="468"/>
      <c r="AQ88" s="192">
        <f t="shared" si="93"/>
        <v>0</v>
      </c>
      <c r="AR88" s="192">
        <f t="shared" si="94"/>
        <v>0</v>
      </c>
      <c r="AS88" s="22">
        <f t="shared" si="95"/>
        <v>0</v>
      </c>
      <c r="AT88" s="193">
        <f t="shared" si="96"/>
        <v>0</v>
      </c>
      <c r="AU88" s="192">
        <f t="shared" si="97"/>
        <v>0</v>
      </c>
      <c r="AV88" s="192">
        <f t="shared" si="98"/>
        <v>0</v>
      </c>
      <c r="AW88" s="22">
        <f t="shared" si="99"/>
        <v>0</v>
      </c>
      <c r="AX88" s="22">
        <f t="shared" si="100"/>
        <v>0</v>
      </c>
      <c r="AY88" s="192">
        <f t="shared" si="101"/>
        <v>0</v>
      </c>
      <c r="AZ88" s="192">
        <f t="shared" si="102"/>
        <v>0</v>
      </c>
      <c r="BA88" s="138">
        <f t="shared" si="29"/>
        <v>0</v>
      </c>
      <c r="BB88" s="138">
        <f t="shared" si="30"/>
        <v>0</v>
      </c>
      <c r="BC88" s="138">
        <f t="shared" si="31"/>
        <v>0</v>
      </c>
      <c r="BD88" s="138">
        <f t="shared" si="34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5" hidden="1" customHeight="1" thickBot="1">
      <c r="A89" s="194"/>
      <c r="B89" s="195"/>
      <c r="C89" s="228"/>
      <c r="D89" s="227" t="str">
        <f t="shared" si="106"/>
        <v>SV Miesenbach</v>
      </c>
      <c r="E89" s="198">
        <f>E24</f>
        <v>0</v>
      </c>
      <c r="F89" s="201"/>
      <c r="G89" s="202"/>
      <c r="H89" s="199"/>
      <c r="I89" s="200"/>
      <c r="J89" s="201"/>
      <c r="K89" s="202"/>
      <c r="L89" s="199"/>
      <c r="M89" s="200"/>
      <c r="N89" s="201"/>
      <c r="O89" s="202"/>
      <c r="P89" s="205" t="str">
        <f t="shared" si="103"/>
        <v/>
      </c>
      <c r="Q89" s="206" t="str">
        <f t="shared" si="90"/>
        <v/>
      </c>
      <c r="R89" s="205" t="str">
        <f t="shared" si="104"/>
        <v/>
      </c>
      <c r="S89" s="206" t="str">
        <f t="shared" si="91"/>
        <v/>
      </c>
      <c r="T89" s="190">
        <f t="shared" si="32"/>
        <v>0</v>
      </c>
      <c r="U89" s="191">
        <f t="shared" si="33"/>
        <v>0</v>
      </c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7" t="str">
        <f t="shared" ca="1" si="92"/>
        <v/>
      </c>
      <c r="AN89" s="467"/>
      <c r="AO89" s="468" t="str">
        <f t="shared" ca="1" si="105"/>
        <v/>
      </c>
      <c r="AP89" s="468"/>
      <c r="AQ89" s="192">
        <f t="shared" si="93"/>
        <v>0</v>
      </c>
      <c r="AR89" s="192">
        <f t="shared" si="94"/>
        <v>0</v>
      </c>
      <c r="AS89" s="22">
        <f t="shared" si="95"/>
        <v>0</v>
      </c>
      <c r="AT89" s="193">
        <f t="shared" si="96"/>
        <v>0</v>
      </c>
      <c r="AU89" s="192">
        <f t="shared" si="97"/>
        <v>0</v>
      </c>
      <c r="AV89" s="192">
        <f t="shared" si="98"/>
        <v>0</v>
      </c>
      <c r="AW89" s="22">
        <f t="shared" si="99"/>
        <v>0</v>
      </c>
      <c r="AX89" s="22">
        <f t="shared" si="100"/>
        <v>0</v>
      </c>
      <c r="AY89" s="192">
        <f t="shared" si="101"/>
        <v>0</v>
      </c>
      <c r="AZ89" s="192">
        <f t="shared" si="102"/>
        <v>0</v>
      </c>
      <c r="BA89" s="138">
        <f t="shared" si="29"/>
        <v>0</v>
      </c>
      <c r="BB89" s="138">
        <f t="shared" si="30"/>
        <v>0</v>
      </c>
      <c r="BC89" s="138">
        <f t="shared" si="31"/>
        <v>0</v>
      </c>
      <c r="BD89" s="138">
        <f t="shared" si="34"/>
        <v>0</v>
      </c>
      <c r="BE89" s="138">
        <f>IF(U120=3,1,0)</f>
        <v>0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5" hidden="1" customHeight="1" thickBot="1">
      <c r="A90" s="194"/>
      <c r="B90" s="195"/>
      <c r="C90" s="228"/>
      <c r="D90" s="227" t="str">
        <f t="shared" si="106"/>
        <v>SV Miesenbach</v>
      </c>
      <c r="E90" s="198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103"/>
        <v/>
      </c>
      <c r="Q90" s="206" t="str">
        <f t="shared" si="90"/>
        <v/>
      </c>
      <c r="R90" s="205" t="str">
        <f t="shared" si="104"/>
        <v/>
      </c>
      <c r="S90" s="206" t="str">
        <f t="shared" si="91"/>
        <v/>
      </c>
      <c r="T90" s="190">
        <f t="shared" si="32"/>
        <v>0</v>
      </c>
      <c r="U90" s="191">
        <f t="shared" si="33"/>
        <v>0</v>
      </c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7" t="str">
        <f t="shared" ca="1" si="92"/>
        <v/>
      </c>
      <c r="AN90" s="467"/>
      <c r="AO90" s="468" t="str">
        <f t="shared" ca="1" si="105"/>
        <v/>
      </c>
      <c r="AP90" s="468"/>
      <c r="AQ90" s="192">
        <f t="shared" si="93"/>
        <v>0</v>
      </c>
      <c r="AR90" s="192">
        <f t="shared" si="94"/>
        <v>0</v>
      </c>
      <c r="AS90" s="22">
        <f t="shared" si="95"/>
        <v>0</v>
      </c>
      <c r="AT90" s="193">
        <f t="shared" si="96"/>
        <v>0</v>
      </c>
      <c r="AU90" s="192">
        <f t="shared" si="97"/>
        <v>0</v>
      </c>
      <c r="AV90" s="192">
        <f t="shared" si="98"/>
        <v>0</v>
      </c>
      <c r="AW90" s="22">
        <f t="shared" si="99"/>
        <v>0</v>
      </c>
      <c r="AX90" s="22">
        <f t="shared" si="100"/>
        <v>0</v>
      </c>
      <c r="AY90" s="192">
        <f t="shared" si="101"/>
        <v>0</v>
      </c>
      <c r="AZ90" s="192">
        <f t="shared" si="102"/>
        <v>0</v>
      </c>
      <c r="BA90" s="138">
        <f t="shared" si="29"/>
        <v>0</v>
      </c>
      <c r="BB90" s="138">
        <f t="shared" si="30"/>
        <v>0</v>
      </c>
      <c r="BC90" s="138">
        <f t="shared" si="31"/>
        <v>0</v>
      </c>
      <c r="BD90" s="138">
        <f t="shared" si="34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5" hidden="1" thickBot="1">
      <c r="A91" s="194"/>
      <c r="B91" s="195"/>
      <c r="C91" s="228"/>
      <c r="D91" s="227" t="str">
        <f t="shared" si="106"/>
        <v>SV Miesenbach</v>
      </c>
      <c r="E91" s="198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103"/>
        <v/>
      </c>
      <c r="Q91" s="206" t="str">
        <f t="shared" si="90"/>
        <v/>
      </c>
      <c r="R91" s="205" t="str">
        <f t="shared" si="104"/>
        <v/>
      </c>
      <c r="S91" s="206" t="str">
        <f t="shared" si="91"/>
        <v/>
      </c>
      <c r="T91" s="190">
        <f t="shared" si="32"/>
        <v>0</v>
      </c>
      <c r="U91" s="191">
        <f t="shared" si="33"/>
        <v>0</v>
      </c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7" t="str">
        <f t="shared" ca="1" si="92"/>
        <v/>
      </c>
      <c r="AN91" s="467"/>
      <c r="AO91" s="468" t="str">
        <f t="shared" ca="1" si="105"/>
        <v/>
      </c>
      <c r="AP91" s="468"/>
      <c r="AQ91" s="192">
        <f t="shared" si="93"/>
        <v>0</v>
      </c>
      <c r="AR91" s="192">
        <f t="shared" si="94"/>
        <v>0</v>
      </c>
      <c r="AS91" s="22">
        <f t="shared" si="95"/>
        <v>0</v>
      </c>
      <c r="AT91" s="193">
        <f t="shared" si="96"/>
        <v>0</v>
      </c>
      <c r="AU91" s="192">
        <f t="shared" si="97"/>
        <v>0</v>
      </c>
      <c r="AV91" s="192">
        <f t="shared" si="98"/>
        <v>0</v>
      </c>
      <c r="AW91" s="22">
        <f t="shared" si="99"/>
        <v>0</v>
      </c>
      <c r="AX91" s="22">
        <f t="shared" si="100"/>
        <v>0</v>
      </c>
      <c r="AY91" s="192">
        <f t="shared" si="101"/>
        <v>0</v>
      </c>
      <c r="AZ91" s="192">
        <f t="shared" si="102"/>
        <v>0</v>
      </c>
      <c r="BA91" s="138">
        <f t="shared" si="29"/>
        <v>0</v>
      </c>
      <c r="BB91" s="138">
        <f t="shared" si="30"/>
        <v>0</v>
      </c>
      <c r="BC91" s="138">
        <f t="shared" si="31"/>
        <v>0</v>
      </c>
      <c r="BD91" s="138">
        <f t="shared" si="34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5" hidden="1" thickBot="1">
      <c r="A92" s="208"/>
      <c r="B92" s="209"/>
      <c r="C92" s="229"/>
      <c r="D92" s="230" t="str">
        <f t="shared" si="106"/>
        <v>SV Miesenbach</v>
      </c>
      <c r="E92" s="231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103"/>
        <v/>
      </c>
      <c r="Q92" s="219" t="str">
        <f t="shared" si="90"/>
        <v/>
      </c>
      <c r="R92" s="218" t="str">
        <f t="shared" si="104"/>
        <v/>
      </c>
      <c r="S92" s="219" t="str">
        <f t="shared" si="91"/>
        <v/>
      </c>
      <c r="T92" s="190">
        <f t="shared" si="32"/>
        <v>0</v>
      </c>
      <c r="U92" s="191">
        <f t="shared" si="33"/>
        <v>0</v>
      </c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1" t="str">
        <f t="shared" ca="1" si="92"/>
        <v/>
      </c>
      <c r="AN92" s="471"/>
      <c r="AO92" s="472" t="str">
        <f t="shared" ca="1" si="105"/>
        <v/>
      </c>
      <c r="AP92" s="472"/>
      <c r="AQ92" s="192">
        <f t="shared" si="93"/>
        <v>0</v>
      </c>
      <c r="AR92" s="192">
        <f t="shared" si="94"/>
        <v>0</v>
      </c>
      <c r="AS92" s="22">
        <f t="shared" si="95"/>
        <v>0</v>
      </c>
      <c r="AT92" s="193">
        <f t="shared" si="96"/>
        <v>0</v>
      </c>
      <c r="AU92" s="192">
        <f t="shared" si="97"/>
        <v>0</v>
      </c>
      <c r="AV92" s="192">
        <f t="shared" si="98"/>
        <v>0</v>
      </c>
      <c r="AW92" s="22">
        <f t="shared" si="99"/>
        <v>0</v>
      </c>
      <c r="AX92" s="22">
        <f t="shared" si="100"/>
        <v>0</v>
      </c>
      <c r="AY92" s="192">
        <f t="shared" si="101"/>
        <v>0</v>
      </c>
      <c r="AZ92" s="192">
        <f t="shared" si="102"/>
        <v>0</v>
      </c>
      <c r="BA92" s="138">
        <f t="shared" si="29"/>
        <v>0</v>
      </c>
      <c r="BB92" s="138">
        <f t="shared" si="30"/>
        <v>0</v>
      </c>
      <c r="BC92" s="138">
        <f t="shared" si="31"/>
        <v>0</v>
      </c>
      <c r="BD92" s="138">
        <f t="shared" si="34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5" thickBot="1">
      <c r="A93" s="20"/>
      <c r="C93" s="22"/>
      <c r="D93" s="220"/>
      <c r="E93" s="220"/>
      <c r="T93" s="190">
        <f t="shared" si="32"/>
        <v>0</v>
      </c>
      <c r="U93" s="191">
        <f t="shared" si="33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T93" s="193"/>
      <c r="AU93" s="192"/>
      <c r="AV93" s="192"/>
      <c r="AW93" s="22"/>
      <c r="AX93" s="22"/>
      <c r="AY93" s="192"/>
      <c r="AZ93" s="192"/>
      <c r="BA93" s="223">
        <f t="shared" ref="BA93:BH93" si="107">SUM(BA83:BA92)</f>
        <v>2</v>
      </c>
      <c r="BB93" s="223">
        <f t="shared" si="107"/>
        <v>1</v>
      </c>
      <c r="BC93" s="223">
        <f t="shared" si="107"/>
        <v>0</v>
      </c>
      <c r="BD93" s="223">
        <f t="shared" si="107"/>
        <v>0</v>
      </c>
      <c r="BE93" s="223">
        <f t="shared" si="107"/>
        <v>2</v>
      </c>
      <c r="BF93" s="223">
        <f t="shared" si="107"/>
        <v>0</v>
      </c>
      <c r="BG93" s="223">
        <f t="shared" si="107"/>
        <v>0</v>
      </c>
      <c r="BH93" s="223">
        <f t="shared" si="107"/>
        <v>0</v>
      </c>
      <c r="BI93" s="22">
        <f>SUM(BA93:BH93)</f>
        <v>5</v>
      </c>
    </row>
    <row r="94" spans="1:61" ht="15" thickBot="1">
      <c r="A94" s="177"/>
      <c r="B94" s="178"/>
      <c r="C94" s="224"/>
      <c r="D94" s="225" t="str">
        <f>E18</f>
        <v>TSG Trippstadt</v>
      </c>
      <c r="E94" s="181" t="str">
        <f>E3</f>
        <v xml:space="preserve">Erlenbach/Morlautern </v>
      </c>
      <c r="F94" s="184"/>
      <c r="G94" s="185"/>
      <c r="H94" s="182"/>
      <c r="I94" s="183"/>
      <c r="J94" s="184"/>
      <c r="K94" s="185"/>
      <c r="L94" s="182"/>
      <c r="M94" s="183"/>
      <c r="N94" s="184"/>
      <c r="O94" s="185"/>
      <c r="P94" s="188" t="str">
        <f>IF(F94="","",F94+H94+J94+L94+N94)</f>
        <v/>
      </c>
      <c r="Q94" s="189" t="str">
        <f t="shared" ref="Q94:Q103" si="108">IF(G94="","",G94+I94+K94+M94+O94)</f>
        <v/>
      </c>
      <c r="R94" s="188" t="str">
        <f>IF(F94="","",AQ94+AS94+AU94+AW94+AY94)</f>
        <v/>
      </c>
      <c r="S94" s="189" t="str">
        <f t="shared" ref="S94:S103" si="109">IF(G94="","",AR94+AT94+AV94+AX94+AZ94)</f>
        <v/>
      </c>
      <c r="T94" s="190">
        <f t="shared" si="32"/>
        <v>0</v>
      </c>
      <c r="U94" s="191">
        <f t="shared" si="33"/>
        <v>0</v>
      </c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4" t="str">
        <f t="shared" ref="AM94:AM103" ca="1" si="110">IF(U94&lt;&gt;"","",IF(C94&lt;&gt;"","verlegt",IF(B94&lt;TODAY(),"offen","")))</f>
        <v/>
      </c>
      <c r="AN94" s="464"/>
      <c r="AO94" s="465" t="str">
        <f ca="1">IF(U94&lt;&gt;"","",IF(C94="","",IF(C94&lt;TODAY(),"offen","")))</f>
        <v/>
      </c>
      <c r="AP94" s="465"/>
      <c r="AQ94" s="192">
        <f t="shared" ref="AQ94:AQ103" si="111">IF(F94&gt;G94,1,0)</f>
        <v>0</v>
      </c>
      <c r="AR94" s="192">
        <f t="shared" ref="AR94:AR103" si="112">IF(G94&gt;F94,1,0)</f>
        <v>0</v>
      </c>
      <c r="AS94" s="22">
        <f t="shared" ref="AS94:AS103" si="113">IF(H94&gt;I94,1,0)</f>
        <v>0</v>
      </c>
      <c r="AT94" s="193">
        <f t="shared" ref="AT94:AT103" si="114">IF(I94&gt;H94,1,0)</f>
        <v>0</v>
      </c>
      <c r="AU94" s="192">
        <f t="shared" ref="AU94:AU103" si="115">IF(J94&gt;K94,1,0)</f>
        <v>0</v>
      </c>
      <c r="AV94" s="192">
        <f t="shared" ref="AV94:AV103" si="116">IF(K94&gt;J94,1,0)</f>
        <v>0</v>
      </c>
      <c r="AW94" s="22">
        <f t="shared" ref="AW94:AW103" si="117">IF(L94&gt;M94,1,0)</f>
        <v>0</v>
      </c>
      <c r="AX94" s="22">
        <f t="shared" ref="AX94:AX103" si="118">IF(M94&gt;L94,1,0)</f>
        <v>0</v>
      </c>
      <c r="AY94" s="192">
        <f t="shared" ref="AY94:AY103" si="119">IF(N94&gt;O94,1,0)</f>
        <v>0</v>
      </c>
      <c r="AZ94" s="192">
        <f t="shared" ref="AZ94:AZ103" si="120">IF(O94&gt;N94,1,0)</f>
        <v>0</v>
      </c>
      <c r="BA94" s="138">
        <f t="shared" si="29"/>
        <v>0</v>
      </c>
      <c r="BB94" s="138">
        <f t="shared" si="30"/>
        <v>0</v>
      </c>
      <c r="BC94" s="138">
        <f t="shared" si="31"/>
        <v>0</v>
      </c>
      <c r="BD94" s="138">
        <f t="shared" si="34"/>
        <v>0</v>
      </c>
      <c r="BE94" s="138">
        <f>IF(U43=3,1,0)</f>
        <v>0</v>
      </c>
      <c r="BF94" s="138">
        <f>IF(U43=2,1,0)</f>
        <v>0</v>
      </c>
      <c r="BG94" s="138">
        <f>IF(U43=1,1,0)</f>
        <v>1</v>
      </c>
      <c r="BH94" s="138">
        <f>IF(AND(U43=0,T43&lt;&gt;0),1,0)</f>
        <v>0</v>
      </c>
      <c r="BI94" s="22"/>
    </row>
    <row r="95" spans="1:61" ht="15" thickBot="1">
      <c r="A95" s="194"/>
      <c r="B95" s="195"/>
      <c r="C95" s="228"/>
      <c r="D95" s="227" t="str">
        <f>D94</f>
        <v>TSG Trippstadt</v>
      </c>
      <c r="E95" s="198" t="str">
        <f>E6</f>
        <v>TSV Hütschenhausen</v>
      </c>
      <c r="F95" s="201"/>
      <c r="G95" s="202"/>
      <c r="H95" s="199"/>
      <c r="I95" s="200"/>
      <c r="J95" s="201"/>
      <c r="K95" s="202"/>
      <c r="L95" s="199"/>
      <c r="M95" s="200"/>
      <c r="N95" s="201"/>
      <c r="O95" s="202"/>
      <c r="P95" s="205" t="str">
        <f t="shared" ref="P95:P103" si="121">IF(F95="","",F95+H95+J95+L95+N95)</f>
        <v/>
      </c>
      <c r="Q95" s="206" t="str">
        <f t="shared" si="108"/>
        <v/>
      </c>
      <c r="R95" s="205" t="str">
        <f t="shared" ref="R95:R103" si="122">IF(F95="","",AQ95+AS95+AU95+AW95+AY95)</f>
        <v/>
      </c>
      <c r="S95" s="206" t="str">
        <f t="shared" si="109"/>
        <v/>
      </c>
      <c r="T95" s="190">
        <f t="shared" si="32"/>
        <v>0</v>
      </c>
      <c r="U95" s="191">
        <f t="shared" si="33"/>
        <v>0</v>
      </c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7" t="str">
        <f t="shared" ca="1" si="110"/>
        <v/>
      </c>
      <c r="AN95" s="467"/>
      <c r="AO95" s="468" t="str">
        <f t="shared" ref="AO95:AO103" ca="1" si="123">IF(U95&lt;&gt;"","",IF(C95="","",IF(C95&lt;TODAY(),"offen","")))</f>
        <v/>
      </c>
      <c r="AP95" s="468"/>
      <c r="AQ95" s="192">
        <f t="shared" si="111"/>
        <v>0</v>
      </c>
      <c r="AR95" s="192">
        <f t="shared" si="112"/>
        <v>0</v>
      </c>
      <c r="AS95" s="22">
        <f t="shared" si="113"/>
        <v>0</v>
      </c>
      <c r="AT95" s="193">
        <f t="shared" si="114"/>
        <v>0</v>
      </c>
      <c r="AU95" s="192">
        <f t="shared" si="115"/>
        <v>0</v>
      </c>
      <c r="AV95" s="192">
        <f t="shared" si="116"/>
        <v>0</v>
      </c>
      <c r="AW95" s="22">
        <f t="shared" si="117"/>
        <v>0</v>
      </c>
      <c r="AX95" s="22">
        <f t="shared" si="118"/>
        <v>0</v>
      </c>
      <c r="AY95" s="192">
        <f t="shared" si="119"/>
        <v>0</v>
      </c>
      <c r="AZ95" s="192">
        <f t="shared" si="120"/>
        <v>0</v>
      </c>
      <c r="BA95" s="138">
        <f t="shared" si="29"/>
        <v>0</v>
      </c>
      <c r="BB95" s="138">
        <f t="shared" si="30"/>
        <v>0</v>
      </c>
      <c r="BC95" s="138">
        <f t="shared" si="31"/>
        <v>0</v>
      </c>
      <c r="BD95" s="138">
        <f t="shared" si="34"/>
        <v>0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1</v>
      </c>
      <c r="BI95" s="22"/>
    </row>
    <row r="96" spans="1:61" ht="15" customHeight="1" thickBot="1">
      <c r="A96" s="194"/>
      <c r="B96" s="195"/>
      <c r="C96" s="226"/>
      <c r="D96" s="227" t="str">
        <f t="shared" ref="D96:D103" si="124">D95</f>
        <v>TSG Trippstadt</v>
      </c>
      <c r="E96" s="198" t="str">
        <f>E9</f>
        <v xml:space="preserve">VBC Kaiserslautern </v>
      </c>
      <c r="F96" s="201">
        <v>18</v>
      </c>
      <c r="G96" s="202">
        <v>25</v>
      </c>
      <c r="H96" s="199">
        <v>22</v>
      </c>
      <c r="I96" s="200">
        <v>25</v>
      </c>
      <c r="J96" s="201">
        <v>23</v>
      </c>
      <c r="K96" s="202">
        <v>25</v>
      </c>
      <c r="L96" s="199"/>
      <c r="M96" s="200"/>
      <c r="N96" s="201"/>
      <c r="O96" s="202"/>
      <c r="P96" s="205">
        <f t="shared" si="121"/>
        <v>63</v>
      </c>
      <c r="Q96" s="206">
        <f t="shared" si="108"/>
        <v>75</v>
      </c>
      <c r="R96" s="205">
        <f t="shared" si="122"/>
        <v>0</v>
      </c>
      <c r="S96" s="206">
        <f t="shared" si="109"/>
        <v>3</v>
      </c>
      <c r="T96" s="190">
        <f t="shared" si="32"/>
        <v>0</v>
      </c>
      <c r="U96" s="191">
        <f t="shared" si="33"/>
        <v>3</v>
      </c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7" t="str">
        <f t="shared" ca="1" si="110"/>
        <v/>
      </c>
      <c r="AN96" s="467"/>
      <c r="AO96" s="468" t="str">
        <f t="shared" ca="1" si="123"/>
        <v/>
      </c>
      <c r="AP96" s="468"/>
      <c r="AQ96" s="192">
        <f t="shared" si="111"/>
        <v>0</v>
      </c>
      <c r="AR96" s="192">
        <f t="shared" si="112"/>
        <v>1</v>
      </c>
      <c r="AS96" s="22">
        <f t="shared" si="113"/>
        <v>0</v>
      </c>
      <c r="AT96" s="193">
        <f t="shared" si="114"/>
        <v>1</v>
      </c>
      <c r="AU96" s="192">
        <f t="shared" si="115"/>
        <v>0</v>
      </c>
      <c r="AV96" s="192">
        <f t="shared" si="116"/>
        <v>1</v>
      </c>
      <c r="AW96" s="22">
        <f t="shared" si="117"/>
        <v>0</v>
      </c>
      <c r="AX96" s="22">
        <f t="shared" si="118"/>
        <v>0</v>
      </c>
      <c r="AY96" s="192">
        <f t="shared" si="119"/>
        <v>0</v>
      </c>
      <c r="AZ96" s="192">
        <f t="shared" si="120"/>
        <v>0</v>
      </c>
      <c r="BA96" s="138">
        <f t="shared" si="29"/>
        <v>0</v>
      </c>
      <c r="BB96" s="138">
        <f t="shared" si="30"/>
        <v>0</v>
      </c>
      <c r="BC96" s="138">
        <f t="shared" si="31"/>
        <v>0</v>
      </c>
      <c r="BD96" s="138">
        <f t="shared" si="34"/>
        <v>1</v>
      </c>
      <c r="BE96" s="138">
        <f>IF(U65=3,1,0)</f>
        <v>0</v>
      </c>
      <c r="BF96" s="138">
        <f>IF(U65=2,1,0)</f>
        <v>0</v>
      </c>
      <c r="BG96" s="138">
        <f>IF(U65=1,1,0)</f>
        <v>0</v>
      </c>
      <c r="BH96" s="138">
        <f>IF(AND(U65=0,T65&lt;&gt;0),1,0)</f>
        <v>1</v>
      </c>
      <c r="BI96" s="22"/>
    </row>
    <row r="97" spans="1:61" ht="15" customHeight="1" thickBot="1">
      <c r="A97" s="194"/>
      <c r="B97" s="195"/>
      <c r="C97" s="228"/>
      <c r="D97" s="227" t="str">
        <f t="shared" si="124"/>
        <v>TSG Trippstadt</v>
      </c>
      <c r="E97" s="198" t="str">
        <f>E12</f>
        <v>SG Niederkirchen/Roßbach I</v>
      </c>
      <c r="F97" s="201">
        <v>25</v>
      </c>
      <c r="G97" s="202">
        <v>17</v>
      </c>
      <c r="H97" s="199">
        <v>18</v>
      </c>
      <c r="I97" s="200">
        <v>25</v>
      </c>
      <c r="J97" s="201">
        <v>22</v>
      </c>
      <c r="K97" s="202">
        <v>25</v>
      </c>
      <c r="L97" s="199">
        <v>25</v>
      </c>
      <c r="M97" s="200">
        <v>12</v>
      </c>
      <c r="N97" s="201">
        <v>15</v>
      </c>
      <c r="O97" s="202">
        <v>8</v>
      </c>
      <c r="P97" s="205">
        <f t="shared" si="121"/>
        <v>105</v>
      </c>
      <c r="Q97" s="206">
        <f t="shared" si="108"/>
        <v>87</v>
      </c>
      <c r="R97" s="205">
        <f t="shared" si="122"/>
        <v>3</v>
      </c>
      <c r="S97" s="206">
        <f t="shared" si="109"/>
        <v>2</v>
      </c>
      <c r="T97" s="190">
        <f t="shared" si="32"/>
        <v>2</v>
      </c>
      <c r="U97" s="191">
        <f t="shared" si="33"/>
        <v>1</v>
      </c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9" t="str">
        <f t="shared" ca="1" si="110"/>
        <v/>
      </c>
      <c r="AN97" s="469"/>
      <c r="AO97" s="468" t="str">
        <f t="shared" ca="1" si="123"/>
        <v/>
      </c>
      <c r="AP97" s="468"/>
      <c r="AQ97" s="192">
        <f t="shared" si="111"/>
        <v>1</v>
      </c>
      <c r="AR97" s="192">
        <f t="shared" si="112"/>
        <v>0</v>
      </c>
      <c r="AS97" s="22">
        <f t="shared" si="113"/>
        <v>0</v>
      </c>
      <c r="AT97" s="193">
        <f t="shared" si="114"/>
        <v>1</v>
      </c>
      <c r="AU97" s="192">
        <f t="shared" si="115"/>
        <v>0</v>
      </c>
      <c r="AV97" s="192">
        <f t="shared" si="116"/>
        <v>1</v>
      </c>
      <c r="AW97" s="22">
        <f t="shared" si="117"/>
        <v>1</v>
      </c>
      <c r="AX97" s="22">
        <f t="shared" si="118"/>
        <v>0</v>
      </c>
      <c r="AY97" s="192">
        <f t="shared" si="119"/>
        <v>1</v>
      </c>
      <c r="AZ97" s="192">
        <f t="shared" si="120"/>
        <v>0</v>
      </c>
      <c r="BA97" s="138">
        <f t="shared" si="29"/>
        <v>0</v>
      </c>
      <c r="BB97" s="138">
        <f t="shared" si="30"/>
        <v>1</v>
      </c>
      <c r="BC97" s="138">
        <f t="shared" si="31"/>
        <v>0</v>
      </c>
      <c r="BD97" s="138">
        <f t="shared" si="34"/>
        <v>0</v>
      </c>
      <c r="BE97" s="138">
        <f>IF(U76=3,1,0)</f>
        <v>0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5" customHeight="1" thickBot="1">
      <c r="A98" s="194"/>
      <c r="B98" s="195"/>
      <c r="C98" s="226"/>
      <c r="D98" s="227" t="str">
        <f t="shared" si="124"/>
        <v>TSG Trippstadt</v>
      </c>
      <c r="E98" s="198" t="str">
        <f>E15</f>
        <v>SV Miesenbach</v>
      </c>
      <c r="F98" s="201"/>
      <c r="G98" s="202"/>
      <c r="H98" s="199"/>
      <c r="I98" s="200"/>
      <c r="J98" s="201"/>
      <c r="K98" s="202"/>
      <c r="L98" s="199"/>
      <c r="M98" s="200"/>
      <c r="N98" s="201"/>
      <c r="O98" s="202"/>
      <c r="P98" s="205" t="str">
        <f t="shared" si="121"/>
        <v/>
      </c>
      <c r="Q98" s="206" t="str">
        <f t="shared" si="108"/>
        <v/>
      </c>
      <c r="R98" s="205" t="str">
        <f t="shared" si="122"/>
        <v/>
      </c>
      <c r="S98" s="206" t="str">
        <f t="shared" si="109"/>
        <v/>
      </c>
      <c r="T98" s="190">
        <f t="shared" si="32"/>
        <v>0</v>
      </c>
      <c r="U98" s="191">
        <f t="shared" si="33"/>
        <v>0</v>
      </c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7" t="str">
        <f t="shared" ca="1" si="110"/>
        <v/>
      </c>
      <c r="AN98" s="467"/>
      <c r="AO98" s="468" t="str">
        <f t="shared" ca="1" si="123"/>
        <v/>
      </c>
      <c r="AP98" s="468"/>
      <c r="AQ98" s="192">
        <f t="shared" si="111"/>
        <v>0</v>
      </c>
      <c r="AR98" s="192">
        <f t="shared" si="112"/>
        <v>0</v>
      </c>
      <c r="AS98" s="22">
        <f t="shared" si="113"/>
        <v>0</v>
      </c>
      <c r="AT98" s="193">
        <f t="shared" si="114"/>
        <v>0</v>
      </c>
      <c r="AU98" s="192">
        <f t="shared" si="115"/>
        <v>0</v>
      </c>
      <c r="AV98" s="192">
        <f t="shared" si="116"/>
        <v>0</v>
      </c>
      <c r="AW98" s="22">
        <f t="shared" si="117"/>
        <v>0</v>
      </c>
      <c r="AX98" s="22">
        <f t="shared" si="118"/>
        <v>0</v>
      </c>
      <c r="AY98" s="192">
        <f t="shared" si="119"/>
        <v>0</v>
      </c>
      <c r="AZ98" s="192">
        <f t="shared" si="120"/>
        <v>0</v>
      </c>
      <c r="BA98" s="138">
        <f t="shared" si="29"/>
        <v>0</v>
      </c>
      <c r="BB98" s="138">
        <f t="shared" si="30"/>
        <v>0</v>
      </c>
      <c r="BC98" s="138">
        <f t="shared" si="31"/>
        <v>0</v>
      </c>
      <c r="BD98" s="138">
        <f t="shared" si="34"/>
        <v>0</v>
      </c>
      <c r="BE98" s="138">
        <f>IF(U87=3,1,0)</f>
        <v>0</v>
      </c>
      <c r="BF98" s="138">
        <f>IF(U87=2,1,0)</f>
        <v>0</v>
      </c>
      <c r="BG98" s="138">
        <f>IF(U87=1,1,0)</f>
        <v>0</v>
      </c>
      <c r="BH98" s="138">
        <f>IF(AND(U87=0,T87&lt;&gt;0),1,0)</f>
        <v>1</v>
      </c>
      <c r="BI98" s="22"/>
    </row>
    <row r="99" spans="1:61" ht="39" hidden="1" customHeight="1" thickBot="1">
      <c r="A99" s="194"/>
      <c r="B99" s="195">
        <v>43052</v>
      </c>
      <c r="C99" s="228"/>
      <c r="D99" s="227" t="str">
        <f t="shared" si="124"/>
        <v>TSG Trippstadt</v>
      </c>
      <c r="E99" s="198">
        <f>E21</f>
        <v>0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21"/>
        <v/>
      </c>
      <c r="Q99" s="206" t="str">
        <f t="shared" si="108"/>
        <v/>
      </c>
      <c r="R99" s="205" t="str">
        <f t="shared" si="122"/>
        <v/>
      </c>
      <c r="S99" s="206" t="str">
        <f t="shared" si="109"/>
        <v/>
      </c>
      <c r="T99" s="190">
        <f t="shared" si="32"/>
        <v>0</v>
      </c>
      <c r="U99" s="191">
        <f t="shared" si="33"/>
        <v>0</v>
      </c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7" t="str">
        <f t="shared" ca="1" si="110"/>
        <v/>
      </c>
      <c r="AN99" s="467"/>
      <c r="AO99" s="468" t="str">
        <f t="shared" ca="1" si="123"/>
        <v/>
      </c>
      <c r="AP99" s="468"/>
      <c r="AQ99" s="192">
        <f t="shared" si="111"/>
        <v>0</v>
      </c>
      <c r="AR99" s="192">
        <f t="shared" si="112"/>
        <v>0</v>
      </c>
      <c r="AS99" s="22">
        <f t="shared" si="113"/>
        <v>0</v>
      </c>
      <c r="AT99" s="193">
        <f t="shared" si="114"/>
        <v>0</v>
      </c>
      <c r="AU99" s="192">
        <f t="shared" si="115"/>
        <v>0</v>
      </c>
      <c r="AV99" s="192">
        <f t="shared" si="116"/>
        <v>0</v>
      </c>
      <c r="AW99" s="22">
        <f t="shared" si="117"/>
        <v>0</v>
      </c>
      <c r="AX99" s="22">
        <f t="shared" si="118"/>
        <v>0</v>
      </c>
      <c r="AY99" s="192">
        <f t="shared" si="119"/>
        <v>0</v>
      </c>
      <c r="AZ99" s="192">
        <f t="shared" si="120"/>
        <v>0</v>
      </c>
      <c r="BA99" s="138">
        <f t="shared" si="29"/>
        <v>0</v>
      </c>
      <c r="BB99" s="138">
        <f t="shared" si="30"/>
        <v>0</v>
      </c>
      <c r="BC99" s="138">
        <f t="shared" si="31"/>
        <v>0</v>
      </c>
      <c r="BD99" s="138">
        <f t="shared" si="34"/>
        <v>0</v>
      </c>
      <c r="BE99" s="138">
        <f>IF(U110=3,1,0)</f>
        <v>0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15" hidden="1" customHeight="1" thickBot="1">
      <c r="A100" s="194"/>
      <c r="B100" s="195"/>
      <c r="C100" s="228"/>
      <c r="D100" s="227" t="str">
        <f t="shared" si="124"/>
        <v>TSG Trippstadt</v>
      </c>
      <c r="E100" s="198">
        <f>E24</f>
        <v>0</v>
      </c>
      <c r="F100" s="201"/>
      <c r="G100" s="202"/>
      <c r="H100" s="199"/>
      <c r="I100" s="200"/>
      <c r="J100" s="201"/>
      <c r="K100" s="202"/>
      <c r="L100" s="199"/>
      <c r="M100" s="200"/>
      <c r="N100" s="201"/>
      <c r="O100" s="202"/>
      <c r="P100" s="205" t="str">
        <f t="shared" si="121"/>
        <v/>
      </c>
      <c r="Q100" s="206" t="str">
        <f t="shared" si="108"/>
        <v/>
      </c>
      <c r="R100" s="205" t="str">
        <f t="shared" si="122"/>
        <v/>
      </c>
      <c r="S100" s="206" t="str">
        <f t="shared" si="109"/>
        <v/>
      </c>
      <c r="T100" s="190">
        <f t="shared" si="32"/>
        <v>0</v>
      </c>
      <c r="U100" s="191">
        <f t="shared" si="33"/>
        <v>0</v>
      </c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7" t="str">
        <f t="shared" ca="1" si="110"/>
        <v/>
      </c>
      <c r="AN100" s="467"/>
      <c r="AO100" s="468" t="str">
        <f t="shared" ca="1" si="123"/>
        <v/>
      </c>
      <c r="AP100" s="468"/>
      <c r="AQ100" s="192">
        <f t="shared" si="111"/>
        <v>0</v>
      </c>
      <c r="AR100" s="192">
        <f t="shared" si="112"/>
        <v>0</v>
      </c>
      <c r="AS100" s="22">
        <f t="shared" si="113"/>
        <v>0</v>
      </c>
      <c r="AT100" s="193">
        <f t="shared" si="114"/>
        <v>0</v>
      </c>
      <c r="AU100" s="192">
        <f t="shared" si="115"/>
        <v>0</v>
      </c>
      <c r="AV100" s="192">
        <f t="shared" si="116"/>
        <v>0</v>
      </c>
      <c r="AW100" s="22">
        <f t="shared" si="117"/>
        <v>0</v>
      </c>
      <c r="AX100" s="22">
        <f t="shared" si="118"/>
        <v>0</v>
      </c>
      <c r="AY100" s="192">
        <f t="shared" si="119"/>
        <v>0</v>
      </c>
      <c r="AZ100" s="192">
        <f t="shared" si="120"/>
        <v>0</v>
      </c>
      <c r="BA100" s="138">
        <f t="shared" si="29"/>
        <v>0</v>
      </c>
      <c r="BB100" s="138">
        <f t="shared" si="30"/>
        <v>0</v>
      </c>
      <c r="BC100" s="138">
        <f t="shared" si="31"/>
        <v>0</v>
      </c>
      <c r="BD100" s="138">
        <f t="shared" si="34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0</v>
      </c>
      <c r="BI100" s="22"/>
    </row>
    <row r="101" spans="1:61" ht="15" hidden="1" customHeight="1" thickBot="1">
      <c r="A101" s="194"/>
      <c r="B101" s="195"/>
      <c r="C101" s="228"/>
      <c r="D101" s="227" t="str">
        <f t="shared" si="124"/>
        <v>TSG Trippstadt</v>
      </c>
      <c r="E101" s="198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21"/>
        <v/>
      </c>
      <c r="Q101" s="206" t="str">
        <f t="shared" si="108"/>
        <v/>
      </c>
      <c r="R101" s="205" t="str">
        <f t="shared" si="122"/>
        <v/>
      </c>
      <c r="S101" s="206" t="str">
        <f t="shared" si="109"/>
        <v/>
      </c>
      <c r="T101" s="190">
        <f t="shared" si="32"/>
        <v>0</v>
      </c>
      <c r="U101" s="191">
        <f t="shared" si="33"/>
        <v>0</v>
      </c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7" t="str">
        <f t="shared" ca="1" si="110"/>
        <v/>
      </c>
      <c r="AN101" s="467"/>
      <c r="AO101" s="468" t="str">
        <f t="shared" ca="1" si="123"/>
        <v/>
      </c>
      <c r="AP101" s="468"/>
      <c r="AQ101" s="192">
        <f t="shared" si="111"/>
        <v>0</v>
      </c>
      <c r="AR101" s="192">
        <f t="shared" si="112"/>
        <v>0</v>
      </c>
      <c r="AS101" s="22">
        <f t="shared" si="113"/>
        <v>0</v>
      </c>
      <c r="AT101" s="193">
        <f t="shared" si="114"/>
        <v>0</v>
      </c>
      <c r="AU101" s="192">
        <f t="shared" si="115"/>
        <v>0</v>
      </c>
      <c r="AV101" s="192">
        <f t="shared" si="116"/>
        <v>0</v>
      </c>
      <c r="AW101" s="22">
        <f t="shared" si="117"/>
        <v>0</v>
      </c>
      <c r="AX101" s="22">
        <f t="shared" si="118"/>
        <v>0</v>
      </c>
      <c r="AY101" s="192">
        <f t="shared" si="119"/>
        <v>0</v>
      </c>
      <c r="AZ101" s="192">
        <f t="shared" si="120"/>
        <v>0</v>
      </c>
      <c r="BA101" s="138">
        <f t="shared" si="29"/>
        <v>0</v>
      </c>
      <c r="BB101" s="138">
        <f t="shared" si="30"/>
        <v>0</v>
      </c>
      <c r="BC101" s="138">
        <f t="shared" si="31"/>
        <v>0</v>
      </c>
      <c r="BD101" s="138">
        <f t="shared" si="34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5" hidden="1" thickBot="1">
      <c r="A102" s="194"/>
      <c r="B102" s="195"/>
      <c r="C102" s="228"/>
      <c r="D102" s="227" t="str">
        <f t="shared" si="124"/>
        <v>TSG Trippstadt</v>
      </c>
      <c r="E102" s="198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21"/>
        <v/>
      </c>
      <c r="Q102" s="206" t="str">
        <f t="shared" si="108"/>
        <v/>
      </c>
      <c r="R102" s="205" t="str">
        <f t="shared" si="122"/>
        <v/>
      </c>
      <c r="S102" s="206" t="str">
        <f t="shared" si="109"/>
        <v/>
      </c>
      <c r="T102" s="190">
        <f t="shared" si="32"/>
        <v>0</v>
      </c>
      <c r="U102" s="191">
        <f t="shared" si="33"/>
        <v>0</v>
      </c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7" t="str">
        <f t="shared" ca="1" si="110"/>
        <v/>
      </c>
      <c r="AN102" s="467"/>
      <c r="AO102" s="468" t="str">
        <f t="shared" ca="1" si="123"/>
        <v/>
      </c>
      <c r="AP102" s="468"/>
      <c r="AQ102" s="192">
        <f t="shared" si="111"/>
        <v>0</v>
      </c>
      <c r="AR102" s="192">
        <f t="shared" si="112"/>
        <v>0</v>
      </c>
      <c r="AS102" s="22">
        <f t="shared" si="113"/>
        <v>0</v>
      </c>
      <c r="AT102" s="193">
        <f t="shared" si="114"/>
        <v>0</v>
      </c>
      <c r="AU102" s="192">
        <f t="shared" si="115"/>
        <v>0</v>
      </c>
      <c r="AV102" s="192">
        <f t="shared" si="116"/>
        <v>0</v>
      </c>
      <c r="AW102" s="22">
        <f t="shared" si="117"/>
        <v>0</v>
      </c>
      <c r="AX102" s="22">
        <f t="shared" si="118"/>
        <v>0</v>
      </c>
      <c r="AY102" s="192">
        <f t="shared" si="119"/>
        <v>0</v>
      </c>
      <c r="AZ102" s="192">
        <f t="shared" si="120"/>
        <v>0</v>
      </c>
      <c r="BA102" s="138">
        <f t="shared" si="29"/>
        <v>0</v>
      </c>
      <c r="BB102" s="138">
        <f t="shared" si="30"/>
        <v>0</v>
      </c>
      <c r="BC102" s="138">
        <f t="shared" si="31"/>
        <v>0</v>
      </c>
      <c r="BD102" s="138">
        <f t="shared" si="34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5" hidden="1" customHeight="1" thickBot="1">
      <c r="A103" s="208"/>
      <c r="B103" s="209"/>
      <c r="C103" s="229"/>
      <c r="D103" s="230" t="str">
        <f t="shared" si="124"/>
        <v>TSG Trippstadt</v>
      </c>
      <c r="E103" s="231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21"/>
        <v/>
      </c>
      <c r="Q103" s="219" t="str">
        <f t="shared" si="108"/>
        <v/>
      </c>
      <c r="R103" s="218" t="str">
        <f t="shared" si="122"/>
        <v/>
      </c>
      <c r="S103" s="219" t="str">
        <f t="shared" si="109"/>
        <v/>
      </c>
      <c r="T103" s="190">
        <f t="shared" si="32"/>
        <v>0</v>
      </c>
      <c r="U103" s="191">
        <f t="shared" si="33"/>
        <v>0</v>
      </c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1" t="str">
        <f t="shared" ca="1" si="110"/>
        <v/>
      </c>
      <c r="AN103" s="471"/>
      <c r="AO103" s="472" t="str">
        <f t="shared" ca="1" si="123"/>
        <v/>
      </c>
      <c r="AP103" s="472"/>
      <c r="AQ103" s="192">
        <f t="shared" si="111"/>
        <v>0</v>
      </c>
      <c r="AR103" s="192">
        <f t="shared" si="112"/>
        <v>0</v>
      </c>
      <c r="AS103" s="22">
        <f t="shared" si="113"/>
        <v>0</v>
      </c>
      <c r="AT103" s="193">
        <f t="shared" si="114"/>
        <v>0</v>
      </c>
      <c r="AU103" s="192">
        <f t="shared" si="115"/>
        <v>0</v>
      </c>
      <c r="AV103" s="192">
        <f t="shared" si="116"/>
        <v>0</v>
      </c>
      <c r="AW103" s="22">
        <f t="shared" si="117"/>
        <v>0</v>
      </c>
      <c r="AX103" s="22">
        <f t="shared" si="118"/>
        <v>0</v>
      </c>
      <c r="AY103" s="192">
        <f t="shared" si="119"/>
        <v>0</v>
      </c>
      <c r="AZ103" s="192">
        <f t="shared" si="120"/>
        <v>0</v>
      </c>
      <c r="BA103" s="138">
        <f t="shared" si="29"/>
        <v>0</v>
      </c>
      <c r="BB103" s="138">
        <f t="shared" si="30"/>
        <v>0</v>
      </c>
      <c r="BC103" s="138">
        <f t="shared" si="31"/>
        <v>0</v>
      </c>
      <c r="BD103" s="138">
        <f t="shared" si="34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5" hidden="1" customHeight="1" thickBot="1">
      <c r="A104" s="20"/>
      <c r="C104" s="22"/>
      <c r="D104" s="220"/>
      <c r="E104" s="220"/>
      <c r="T104" s="190">
        <f t="shared" si="32"/>
        <v>0</v>
      </c>
      <c r="U104" s="191">
        <f t="shared" si="33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T104" s="193"/>
      <c r="AU104" s="192"/>
      <c r="AV104" s="192"/>
      <c r="AW104" s="22"/>
      <c r="AX104" s="22"/>
      <c r="AY104" s="192"/>
      <c r="AZ104" s="192"/>
      <c r="BA104" s="223">
        <f t="shared" ref="BA104:BH104" si="125">SUM(BA94:BA103)</f>
        <v>0</v>
      </c>
      <c r="BB104" s="223">
        <f t="shared" si="125"/>
        <v>1</v>
      </c>
      <c r="BC104" s="223">
        <f t="shared" si="125"/>
        <v>0</v>
      </c>
      <c r="BD104" s="223">
        <f t="shared" si="125"/>
        <v>1</v>
      </c>
      <c r="BE104" s="223">
        <f t="shared" si="125"/>
        <v>0</v>
      </c>
      <c r="BF104" s="223">
        <f t="shared" si="125"/>
        <v>0</v>
      </c>
      <c r="BG104" s="223">
        <f t="shared" si="125"/>
        <v>1</v>
      </c>
      <c r="BH104" s="223">
        <f t="shared" si="125"/>
        <v>3</v>
      </c>
      <c r="BI104" s="22">
        <f>SUM(BA104:BH104)</f>
        <v>6</v>
      </c>
    </row>
    <row r="105" spans="1:61" ht="15" hidden="1" customHeight="1" thickBot="1">
      <c r="A105" s="177"/>
      <c r="B105" s="178">
        <v>43129</v>
      </c>
      <c r="C105" s="232"/>
      <c r="D105" s="225">
        <f>E21</f>
        <v>0</v>
      </c>
      <c r="E105" s="181" t="str">
        <f>E3</f>
        <v xml:space="preserve">Erlenbach/Morlautern </v>
      </c>
      <c r="F105" s="184"/>
      <c r="G105" s="185"/>
      <c r="H105" s="182"/>
      <c r="I105" s="183"/>
      <c r="J105" s="184"/>
      <c r="K105" s="185"/>
      <c r="L105" s="182"/>
      <c r="M105" s="183"/>
      <c r="N105" s="184"/>
      <c r="O105" s="185"/>
      <c r="P105" s="188" t="str">
        <f>IF(F105="","",F105+H105+J105+L105+N105)</f>
        <v/>
      </c>
      <c r="Q105" s="189" t="str">
        <f t="shared" ref="Q105:Q114" si="126">IF(G105="","",G105+I105+K105+M105+O105)</f>
        <v/>
      </c>
      <c r="R105" s="188" t="str">
        <f>IF(F105="","",AQ105+AS105+AU105+AW105+AY105)</f>
        <v/>
      </c>
      <c r="S105" s="189" t="str">
        <f t="shared" ref="S105:S114" si="127">IF(G105="","",AR105+AT105+AV105+AX105+AZ105)</f>
        <v/>
      </c>
      <c r="T105" s="190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91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4" t="str">
        <f t="shared" ref="AM105:AM114" ca="1" si="130">IF(U105&lt;&gt;"","",IF(C105&lt;&gt;"","verlegt",IF(B105&lt;TODAY(),"offen","")))</f>
        <v/>
      </c>
      <c r="AN105" s="464"/>
      <c r="AO105" s="465" t="str">
        <f ca="1">IF(U105&lt;&gt;"","",IF(C105="","",IF(C105&lt;TODAY(),"offen","")))</f>
        <v/>
      </c>
      <c r="AP105" s="465"/>
      <c r="AQ105" s="192">
        <f t="shared" ref="AQ105:AQ114" si="131">IF(F105&gt;G105,1,0)</f>
        <v>0</v>
      </c>
      <c r="AR105" s="192">
        <f t="shared" ref="AR105:AR114" si="132">IF(G105&gt;F105,1,0)</f>
        <v>0</v>
      </c>
      <c r="AS105" s="22">
        <f t="shared" ref="AS105:AS114" si="133">IF(H105&gt;I105,1,0)</f>
        <v>0</v>
      </c>
      <c r="AT105" s="193">
        <f t="shared" ref="AT105:AT114" si="134">IF(I105&gt;H105,1,0)</f>
        <v>0</v>
      </c>
      <c r="AU105" s="192">
        <f t="shared" ref="AU105:AU114" si="135">IF(J105&gt;K105,1,0)</f>
        <v>0</v>
      </c>
      <c r="AV105" s="192">
        <f t="shared" ref="AV105:AV114" si="136">IF(K105&gt;J105,1,0)</f>
        <v>0</v>
      </c>
      <c r="AW105" s="22">
        <f t="shared" ref="AW105:AW114" si="137">IF(L105&gt;M105,1,0)</f>
        <v>0</v>
      </c>
      <c r="AX105" s="22">
        <f t="shared" ref="AX105:AX114" si="138">IF(M105&gt;L105,1,0)</f>
        <v>0</v>
      </c>
      <c r="AY105" s="192">
        <f t="shared" ref="AY105:AY114" si="139">IF(N105&gt;O105,1,0)</f>
        <v>0</v>
      </c>
      <c r="AZ105" s="192">
        <f t="shared" ref="AZ105:AZ114" si="140">IF(O105&gt;N105,1,0)</f>
        <v>0</v>
      </c>
      <c r="BA105" s="138">
        <f t="shared" ref="BA105:BA158" si="141">IF(T105=3,1,0)</f>
        <v>0</v>
      </c>
      <c r="BB105" s="138">
        <f t="shared" ref="BB105:BB158" si="142">IF(T105=2,1,0)</f>
        <v>0</v>
      </c>
      <c r="BC105" s="138">
        <f t="shared" ref="BC105:BC158" si="143">IF(T105=1,1,0)</f>
        <v>0</v>
      </c>
      <c r="BD105" s="138">
        <f t="shared" ref="BD105:BD158" si="144">IF(AND(T105=0,U105&lt;&gt;0),1,0)</f>
        <v>0</v>
      </c>
      <c r="BE105" s="138">
        <f>IF(U44=3,1,0)</f>
        <v>0</v>
      </c>
      <c r="BF105" s="138">
        <f>IF(U44=2,1,0)</f>
        <v>0</v>
      </c>
      <c r="BG105" s="138">
        <f>IF(U44=1,1,0)</f>
        <v>0</v>
      </c>
      <c r="BH105" s="138">
        <f>IF(AND(U44=0,T44&lt;&gt;0),1,0)</f>
        <v>0</v>
      </c>
      <c r="BI105" s="22"/>
    </row>
    <row r="106" spans="1:61" ht="15" hidden="1" customHeight="1" thickBot="1">
      <c r="A106" s="194"/>
      <c r="B106" s="195">
        <v>43220</v>
      </c>
      <c r="C106" s="226"/>
      <c r="D106" s="227">
        <f>D105</f>
        <v>0</v>
      </c>
      <c r="E106" s="198" t="str">
        <f>E6</f>
        <v>TSV Hütschenhausen</v>
      </c>
      <c r="F106" s="201"/>
      <c r="G106" s="202"/>
      <c r="H106" s="199"/>
      <c r="I106" s="200"/>
      <c r="J106" s="201"/>
      <c r="K106" s="202"/>
      <c r="L106" s="199"/>
      <c r="M106" s="200"/>
      <c r="N106" s="201"/>
      <c r="O106" s="202"/>
      <c r="P106" s="205" t="str">
        <f t="shared" ref="P106:P114" si="145">IF(F106="","",F106+H106+J106+L106+N106)</f>
        <v/>
      </c>
      <c r="Q106" s="206" t="str">
        <f t="shared" si="126"/>
        <v/>
      </c>
      <c r="R106" s="205" t="str">
        <f t="shared" ref="R106:R114" si="146">IF(F106="","",AQ106+AS106+AU106+AW106+AY106)</f>
        <v/>
      </c>
      <c r="S106" s="206" t="str">
        <f t="shared" si="127"/>
        <v/>
      </c>
      <c r="T106" s="190">
        <f t="shared" si="128"/>
        <v>0</v>
      </c>
      <c r="U106" s="191">
        <f t="shared" si="129"/>
        <v>0</v>
      </c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7" t="str">
        <f t="shared" ca="1" si="130"/>
        <v/>
      </c>
      <c r="AN106" s="467"/>
      <c r="AO106" s="468" t="str">
        <f t="shared" ref="AO106:AO114" ca="1" si="147">IF(U106&lt;&gt;"","",IF(C106="","",IF(C106&lt;TODAY(),"offen","")))</f>
        <v/>
      </c>
      <c r="AP106" s="468"/>
      <c r="AQ106" s="192">
        <f t="shared" si="131"/>
        <v>0</v>
      </c>
      <c r="AR106" s="192">
        <f t="shared" si="132"/>
        <v>0</v>
      </c>
      <c r="AS106" s="22">
        <f t="shared" si="133"/>
        <v>0</v>
      </c>
      <c r="AT106" s="193">
        <f t="shared" si="134"/>
        <v>0</v>
      </c>
      <c r="AU106" s="192">
        <f t="shared" si="135"/>
        <v>0</v>
      </c>
      <c r="AV106" s="192">
        <f t="shared" si="136"/>
        <v>0</v>
      </c>
      <c r="AW106" s="22">
        <f t="shared" si="137"/>
        <v>0</v>
      </c>
      <c r="AX106" s="22">
        <f t="shared" si="138"/>
        <v>0</v>
      </c>
      <c r="AY106" s="192">
        <f t="shared" si="139"/>
        <v>0</v>
      </c>
      <c r="AZ106" s="192">
        <f t="shared" si="140"/>
        <v>0</v>
      </c>
      <c r="BA106" s="138">
        <f t="shared" si="141"/>
        <v>0</v>
      </c>
      <c r="BB106" s="138">
        <f t="shared" si="142"/>
        <v>0</v>
      </c>
      <c r="BC106" s="138">
        <f t="shared" si="143"/>
        <v>0</v>
      </c>
      <c r="BD106" s="138">
        <f t="shared" si="144"/>
        <v>0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0</v>
      </c>
      <c r="BI106" s="22"/>
    </row>
    <row r="107" spans="1:61" ht="15" hidden="1" customHeight="1" thickBot="1">
      <c r="A107" s="194"/>
      <c r="B107" s="195">
        <v>43206</v>
      </c>
      <c r="C107" s="226"/>
      <c r="D107" s="227">
        <f t="shared" ref="D107:D114" si="148">D106</f>
        <v>0</v>
      </c>
      <c r="E107" s="198" t="str">
        <f>E9</f>
        <v xml:space="preserve">VBC Kaiserslautern 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45"/>
        <v/>
      </c>
      <c r="Q107" s="206" t="str">
        <f t="shared" si="126"/>
        <v/>
      </c>
      <c r="R107" s="205" t="str">
        <f t="shared" si="146"/>
        <v/>
      </c>
      <c r="S107" s="206" t="str">
        <f t="shared" si="127"/>
        <v/>
      </c>
      <c r="T107" s="190">
        <f t="shared" si="128"/>
        <v>0</v>
      </c>
      <c r="U107" s="191">
        <f t="shared" si="129"/>
        <v>0</v>
      </c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7" t="str">
        <f t="shared" ca="1" si="130"/>
        <v/>
      </c>
      <c r="AN107" s="467"/>
      <c r="AO107" s="468" t="str">
        <f t="shared" ca="1" si="147"/>
        <v/>
      </c>
      <c r="AP107" s="468"/>
      <c r="AQ107" s="192">
        <f t="shared" si="131"/>
        <v>0</v>
      </c>
      <c r="AR107" s="192">
        <f t="shared" si="132"/>
        <v>0</v>
      </c>
      <c r="AS107" s="22">
        <f t="shared" si="133"/>
        <v>0</v>
      </c>
      <c r="AT107" s="193">
        <f t="shared" si="134"/>
        <v>0</v>
      </c>
      <c r="AU107" s="192">
        <f t="shared" si="135"/>
        <v>0</v>
      </c>
      <c r="AV107" s="192">
        <f t="shared" si="136"/>
        <v>0</v>
      </c>
      <c r="AW107" s="22">
        <f t="shared" si="137"/>
        <v>0</v>
      </c>
      <c r="AX107" s="22">
        <f t="shared" si="138"/>
        <v>0</v>
      </c>
      <c r="AY107" s="192">
        <f t="shared" si="139"/>
        <v>0</v>
      </c>
      <c r="AZ107" s="192">
        <f t="shared" si="140"/>
        <v>0</v>
      </c>
      <c r="BA107" s="138">
        <f t="shared" si="141"/>
        <v>0</v>
      </c>
      <c r="BB107" s="138">
        <f t="shared" si="142"/>
        <v>0</v>
      </c>
      <c r="BC107" s="138">
        <f t="shared" si="143"/>
        <v>0</v>
      </c>
      <c r="BD107" s="138">
        <f t="shared" si="144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5" hidden="1" customHeight="1" thickBot="1">
      <c r="A108" s="194"/>
      <c r="B108" s="195">
        <v>43234</v>
      </c>
      <c r="C108" s="228"/>
      <c r="D108" s="227">
        <f t="shared" si="148"/>
        <v>0</v>
      </c>
      <c r="E108" s="198" t="str">
        <f>E12</f>
        <v>SG Niederkirchen/Roßbach I</v>
      </c>
      <c r="F108" s="201"/>
      <c r="G108" s="202"/>
      <c r="H108" s="199"/>
      <c r="I108" s="200"/>
      <c r="J108" s="201"/>
      <c r="K108" s="202"/>
      <c r="L108" s="199"/>
      <c r="M108" s="200"/>
      <c r="N108" s="201"/>
      <c r="O108" s="202"/>
      <c r="P108" s="205" t="str">
        <f t="shared" si="145"/>
        <v/>
      </c>
      <c r="Q108" s="206" t="str">
        <f t="shared" si="126"/>
        <v/>
      </c>
      <c r="R108" s="205" t="str">
        <f t="shared" si="146"/>
        <v/>
      </c>
      <c r="S108" s="206" t="str">
        <f t="shared" si="127"/>
        <v/>
      </c>
      <c r="T108" s="190">
        <f t="shared" si="128"/>
        <v>0</v>
      </c>
      <c r="U108" s="191">
        <f t="shared" si="129"/>
        <v>0</v>
      </c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9" t="str">
        <f t="shared" ca="1" si="130"/>
        <v/>
      </c>
      <c r="AN108" s="469"/>
      <c r="AO108" s="468" t="str">
        <f t="shared" ca="1" si="147"/>
        <v/>
      </c>
      <c r="AP108" s="468"/>
      <c r="AQ108" s="192">
        <f t="shared" si="131"/>
        <v>0</v>
      </c>
      <c r="AR108" s="192">
        <f t="shared" si="132"/>
        <v>0</v>
      </c>
      <c r="AS108" s="22">
        <f t="shared" si="133"/>
        <v>0</v>
      </c>
      <c r="AT108" s="193">
        <f t="shared" si="134"/>
        <v>0</v>
      </c>
      <c r="AU108" s="192">
        <f t="shared" si="135"/>
        <v>0</v>
      </c>
      <c r="AV108" s="192">
        <f t="shared" si="136"/>
        <v>0</v>
      </c>
      <c r="AW108" s="22">
        <f t="shared" si="137"/>
        <v>0</v>
      </c>
      <c r="AX108" s="22">
        <f t="shared" si="138"/>
        <v>0</v>
      </c>
      <c r="AY108" s="192">
        <f t="shared" si="139"/>
        <v>0</v>
      </c>
      <c r="AZ108" s="192">
        <f t="shared" si="140"/>
        <v>0</v>
      </c>
      <c r="BA108" s="138">
        <f t="shared" si="141"/>
        <v>0</v>
      </c>
      <c r="BB108" s="138">
        <f t="shared" si="142"/>
        <v>0</v>
      </c>
      <c r="BC108" s="138">
        <f t="shared" si="143"/>
        <v>0</v>
      </c>
      <c r="BD108" s="138">
        <f t="shared" si="144"/>
        <v>0</v>
      </c>
      <c r="BE108" s="138">
        <f>IF(U77=3,1,0)</f>
        <v>0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5" hidden="1" customHeight="1" thickBot="1">
      <c r="A109" s="194"/>
      <c r="B109" s="195">
        <v>43150</v>
      </c>
      <c r="C109" s="226"/>
      <c r="D109" s="227">
        <f t="shared" si="148"/>
        <v>0</v>
      </c>
      <c r="E109" s="198" t="str">
        <f>E15</f>
        <v>SV Miesenbach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45"/>
        <v/>
      </c>
      <c r="Q109" s="206" t="str">
        <f t="shared" si="126"/>
        <v/>
      </c>
      <c r="R109" s="205" t="str">
        <f t="shared" si="146"/>
        <v/>
      </c>
      <c r="S109" s="206" t="str">
        <f t="shared" si="127"/>
        <v/>
      </c>
      <c r="T109" s="190">
        <f t="shared" si="128"/>
        <v>0</v>
      </c>
      <c r="U109" s="191">
        <f t="shared" si="129"/>
        <v>0</v>
      </c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7" t="str">
        <f t="shared" ca="1" si="130"/>
        <v/>
      </c>
      <c r="AN109" s="467"/>
      <c r="AO109" s="468" t="str">
        <f t="shared" ca="1" si="147"/>
        <v/>
      </c>
      <c r="AP109" s="468"/>
      <c r="AQ109" s="192">
        <f t="shared" si="131"/>
        <v>0</v>
      </c>
      <c r="AR109" s="192">
        <f t="shared" si="132"/>
        <v>0</v>
      </c>
      <c r="AS109" s="22">
        <f t="shared" si="133"/>
        <v>0</v>
      </c>
      <c r="AT109" s="193">
        <f t="shared" si="134"/>
        <v>0</v>
      </c>
      <c r="AU109" s="192">
        <f t="shared" si="135"/>
        <v>0</v>
      </c>
      <c r="AV109" s="192">
        <f t="shared" si="136"/>
        <v>0</v>
      </c>
      <c r="AW109" s="22">
        <f t="shared" si="137"/>
        <v>0</v>
      </c>
      <c r="AX109" s="22">
        <f t="shared" si="138"/>
        <v>0</v>
      </c>
      <c r="AY109" s="192">
        <f t="shared" si="139"/>
        <v>0</v>
      </c>
      <c r="AZ109" s="192">
        <f t="shared" si="140"/>
        <v>0</v>
      </c>
      <c r="BA109" s="138">
        <f t="shared" si="141"/>
        <v>0</v>
      </c>
      <c r="BB109" s="138">
        <f t="shared" si="142"/>
        <v>0</v>
      </c>
      <c r="BC109" s="138">
        <f t="shared" si="143"/>
        <v>0</v>
      </c>
      <c r="BD109" s="138">
        <f t="shared" si="144"/>
        <v>0</v>
      </c>
      <c r="BE109" s="138">
        <f>IF(U88=3,1,0)</f>
        <v>0</v>
      </c>
      <c r="BF109" s="138">
        <f>IF(U88=2,1,0)</f>
        <v>0</v>
      </c>
      <c r="BG109" s="138">
        <f>IF(U88=1,1,0)</f>
        <v>0</v>
      </c>
      <c r="BH109" s="138">
        <f>IF(AND(U88=0,T88&lt;&gt;0),1,0)</f>
        <v>0</v>
      </c>
      <c r="BI109" s="22"/>
    </row>
    <row r="110" spans="1:61" ht="15" hidden="1" customHeight="1" thickBot="1">
      <c r="A110" s="194"/>
      <c r="B110" s="195">
        <v>43164</v>
      </c>
      <c r="C110" s="226"/>
      <c r="D110" s="227">
        <f t="shared" si="148"/>
        <v>0</v>
      </c>
      <c r="E110" s="198" t="str">
        <f>E18</f>
        <v>TSG Trippstadt</v>
      </c>
      <c r="F110" s="201"/>
      <c r="G110" s="202"/>
      <c r="H110" s="199"/>
      <c r="I110" s="200"/>
      <c r="J110" s="201"/>
      <c r="K110" s="202"/>
      <c r="L110" s="199"/>
      <c r="M110" s="200"/>
      <c r="N110" s="201"/>
      <c r="O110" s="202"/>
      <c r="P110" s="205" t="str">
        <f t="shared" si="145"/>
        <v/>
      </c>
      <c r="Q110" s="206" t="str">
        <f t="shared" si="126"/>
        <v/>
      </c>
      <c r="R110" s="205" t="str">
        <f t="shared" si="146"/>
        <v/>
      </c>
      <c r="S110" s="206" t="str">
        <f t="shared" si="127"/>
        <v/>
      </c>
      <c r="T110" s="190">
        <f t="shared" si="128"/>
        <v>0</v>
      </c>
      <c r="U110" s="191">
        <f t="shared" si="129"/>
        <v>0</v>
      </c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7" t="str">
        <f t="shared" ca="1" si="130"/>
        <v/>
      </c>
      <c r="AN110" s="467"/>
      <c r="AO110" s="468" t="str">
        <f t="shared" ca="1" si="147"/>
        <v/>
      </c>
      <c r="AP110" s="468"/>
      <c r="AQ110" s="192">
        <f t="shared" si="131"/>
        <v>0</v>
      </c>
      <c r="AR110" s="192">
        <f t="shared" si="132"/>
        <v>0</v>
      </c>
      <c r="AS110" s="22">
        <f t="shared" si="133"/>
        <v>0</v>
      </c>
      <c r="AT110" s="193">
        <f t="shared" si="134"/>
        <v>0</v>
      </c>
      <c r="AU110" s="192">
        <f t="shared" si="135"/>
        <v>0</v>
      </c>
      <c r="AV110" s="192">
        <f t="shared" si="136"/>
        <v>0</v>
      </c>
      <c r="AW110" s="22">
        <f t="shared" si="137"/>
        <v>0</v>
      </c>
      <c r="AX110" s="22">
        <f t="shared" si="138"/>
        <v>0</v>
      </c>
      <c r="AY110" s="192">
        <f t="shared" si="139"/>
        <v>0</v>
      </c>
      <c r="AZ110" s="192">
        <f t="shared" si="140"/>
        <v>0</v>
      </c>
      <c r="BA110" s="138">
        <f t="shared" si="141"/>
        <v>0</v>
      </c>
      <c r="BB110" s="138">
        <f t="shared" si="142"/>
        <v>0</v>
      </c>
      <c r="BC110" s="138">
        <f t="shared" si="143"/>
        <v>0</v>
      </c>
      <c r="BD110" s="138">
        <f t="shared" si="144"/>
        <v>0</v>
      </c>
      <c r="BE110" s="138">
        <f>IF(U99=3,1,0)</f>
        <v>0</v>
      </c>
      <c r="BF110" s="138">
        <f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5" hidden="1" customHeight="1" thickBot="1">
      <c r="A111" s="194"/>
      <c r="B111" s="195"/>
      <c r="C111" s="228"/>
      <c r="D111" s="227">
        <f t="shared" si="148"/>
        <v>0</v>
      </c>
      <c r="E111" s="198">
        <f>E24</f>
        <v>0</v>
      </c>
      <c r="F111" s="201"/>
      <c r="G111" s="202"/>
      <c r="H111" s="199"/>
      <c r="I111" s="200"/>
      <c r="J111" s="201"/>
      <c r="K111" s="202"/>
      <c r="L111" s="199"/>
      <c r="M111" s="200"/>
      <c r="N111" s="201"/>
      <c r="O111" s="202"/>
      <c r="P111" s="205" t="str">
        <f t="shared" si="145"/>
        <v/>
      </c>
      <c r="Q111" s="206" t="str">
        <f t="shared" si="126"/>
        <v/>
      </c>
      <c r="R111" s="205" t="str">
        <f t="shared" si="146"/>
        <v/>
      </c>
      <c r="S111" s="206" t="str">
        <f t="shared" si="127"/>
        <v/>
      </c>
      <c r="T111" s="190">
        <f t="shared" si="128"/>
        <v>0</v>
      </c>
      <c r="U111" s="191">
        <f t="shared" si="129"/>
        <v>0</v>
      </c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7" t="str">
        <f t="shared" ca="1" si="130"/>
        <v/>
      </c>
      <c r="AN111" s="467"/>
      <c r="AO111" s="468" t="str">
        <f t="shared" ca="1" si="147"/>
        <v/>
      </c>
      <c r="AP111" s="468"/>
      <c r="AQ111" s="192">
        <f t="shared" si="131"/>
        <v>0</v>
      </c>
      <c r="AR111" s="192">
        <f t="shared" si="132"/>
        <v>0</v>
      </c>
      <c r="AS111" s="22">
        <f t="shared" si="133"/>
        <v>0</v>
      </c>
      <c r="AT111" s="135">
        <f t="shared" si="134"/>
        <v>0</v>
      </c>
      <c r="AU111" s="192">
        <f t="shared" si="135"/>
        <v>0</v>
      </c>
      <c r="AV111" s="192">
        <f t="shared" si="136"/>
        <v>0</v>
      </c>
      <c r="AW111" s="22">
        <f t="shared" si="137"/>
        <v>0</v>
      </c>
      <c r="AX111" s="22">
        <f t="shared" si="138"/>
        <v>0</v>
      </c>
      <c r="AY111" s="192">
        <f t="shared" si="139"/>
        <v>0</v>
      </c>
      <c r="AZ111" s="192">
        <f t="shared" si="140"/>
        <v>0</v>
      </c>
      <c r="BA111" s="138">
        <f t="shared" si="141"/>
        <v>0</v>
      </c>
      <c r="BB111" s="138">
        <f t="shared" si="142"/>
        <v>0</v>
      </c>
      <c r="BC111" s="138">
        <f t="shared" si="143"/>
        <v>0</v>
      </c>
      <c r="BD111" s="138">
        <f t="shared" si="144"/>
        <v>0</v>
      </c>
      <c r="BE111" s="138">
        <f>IF(U122=3,1,0)</f>
        <v>0</v>
      </c>
      <c r="BF111" s="138">
        <f>IF(U100=2,1,0)</f>
        <v>0</v>
      </c>
      <c r="BG111" s="138">
        <f>IF(U100=1,1,0)</f>
        <v>0</v>
      </c>
      <c r="BH111" s="138">
        <f>IF(AND(U100=0,T100&lt;&gt;0),1,0)</f>
        <v>0</v>
      </c>
      <c r="BI111" s="22"/>
    </row>
    <row r="112" spans="1:61" ht="15" hidden="1" customHeight="1" thickBot="1">
      <c r="A112" s="194"/>
      <c r="B112" s="195"/>
      <c r="C112" s="228"/>
      <c r="D112" s="227">
        <f t="shared" si="148"/>
        <v>0</v>
      </c>
      <c r="E112" s="198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45"/>
        <v/>
      </c>
      <c r="Q112" s="206" t="str">
        <f t="shared" si="126"/>
        <v/>
      </c>
      <c r="R112" s="205" t="str">
        <f t="shared" si="146"/>
        <v/>
      </c>
      <c r="S112" s="206" t="str">
        <f t="shared" si="127"/>
        <v/>
      </c>
      <c r="T112" s="190">
        <f t="shared" si="128"/>
        <v>0</v>
      </c>
      <c r="U112" s="191">
        <f t="shared" si="129"/>
        <v>0</v>
      </c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7" t="str">
        <f t="shared" ca="1" si="130"/>
        <v/>
      </c>
      <c r="AN112" s="467"/>
      <c r="AO112" s="468" t="str">
        <f t="shared" ca="1" si="147"/>
        <v/>
      </c>
      <c r="AP112" s="468"/>
      <c r="AQ112" s="192">
        <f t="shared" si="131"/>
        <v>0</v>
      </c>
      <c r="AR112" s="192">
        <f t="shared" si="132"/>
        <v>0</v>
      </c>
      <c r="AS112" s="22">
        <f t="shared" si="133"/>
        <v>0</v>
      </c>
      <c r="AT112" s="135">
        <f t="shared" si="134"/>
        <v>0</v>
      </c>
      <c r="AU112" s="192">
        <f t="shared" si="135"/>
        <v>0</v>
      </c>
      <c r="AV112" s="192">
        <f t="shared" si="136"/>
        <v>0</v>
      </c>
      <c r="AW112" s="22">
        <f t="shared" si="137"/>
        <v>0</v>
      </c>
      <c r="AX112" s="22">
        <f t="shared" si="138"/>
        <v>0</v>
      </c>
      <c r="AY112" s="192">
        <f t="shared" si="139"/>
        <v>0</v>
      </c>
      <c r="AZ112" s="192">
        <f t="shared" si="140"/>
        <v>0</v>
      </c>
      <c r="BA112" s="138">
        <f t="shared" si="141"/>
        <v>0</v>
      </c>
      <c r="BB112" s="138">
        <f t="shared" si="142"/>
        <v>0</v>
      </c>
      <c r="BC112" s="138">
        <f t="shared" si="143"/>
        <v>0</v>
      </c>
      <c r="BD112" s="138">
        <f t="shared" si="144"/>
        <v>0</v>
      </c>
      <c r="BE112" s="138">
        <f>IF(U133=3,1,0)</f>
        <v>0</v>
      </c>
      <c r="BF112" s="138">
        <f>IF(U101=2,1,0)</f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5" hidden="1" customHeight="1" thickBot="1">
      <c r="A113" s="194"/>
      <c r="B113" s="195"/>
      <c r="C113" s="228"/>
      <c r="D113" s="227">
        <f t="shared" si="148"/>
        <v>0</v>
      </c>
      <c r="E113" s="198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45"/>
        <v/>
      </c>
      <c r="Q113" s="206" t="str">
        <f t="shared" si="126"/>
        <v/>
      </c>
      <c r="R113" s="205" t="str">
        <f t="shared" si="146"/>
        <v/>
      </c>
      <c r="S113" s="206" t="str">
        <f t="shared" si="127"/>
        <v/>
      </c>
      <c r="T113" s="190">
        <f t="shared" si="128"/>
        <v>0</v>
      </c>
      <c r="U113" s="191">
        <f t="shared" si="129"/>
        <v>0</v>
      </c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7" t="str">
        <f t="shared" ca="1" si="130"/>
        <v/>
      </c>
      <c r="AN113" s="467"/>
      <c r="AO113" s="468" t="str">
        <f t="shared" ca="1" si="147"/>
        <v/>
      </c>
      <c r="AP113" s="468"/>
      <c r="AQ113" s="192">
        <f t="shared" si="131"/>
        <v>0</v>
      </c>
      <c r="AR113" s="192">
        <f t="shared" si="132"/>
        <v>0</v>
      </c>
      <c r="AS113" s="22">
        <f t="shared" si="133"/>
        <v>0</v>
      </c>
      <c r="AT113" s="135">
        <f t="shared" si="134"/>
        <v>0</v>
      </c>
      <c r="AU113" s="192">
        <f t="shared" si="135"/>
        <v>0</v>
      </c>
      <c r="AV113" s="192">
        <f t="shared" si="136"/>
        <v>0</v>
      </c>
      <c r="AW113" s="22">
        <f t="shared" si="137"/>
        <v>0</v>
      </c>
      <c r="AX113" s="22">
        <f t="shared" si="138"/>
        <v>0</v>
      </c>
      <c r="AY113" s="192">
        <f t="shared" si="139"/>
        <v>0</v>
      </c>
      <c r="AZ113" s="192">
        <f t="shared" si="140"/>
        <v>0</v>
      </c>
      <c r="BA113" s="138">
        <f t="shared" si="141"/>
        <v>0</v>
      </c>
      <c r="BB113" s="138">
        <f t="shared" si="142"/>
        <v>0</v>
      </c>
      <c r="BC113" s="138">
        <f t="shared" si="143"/>
        <v>0</v>
      </c>
      <c r="BD113" s="138">
        <f t="shared" si="144"/>
        <v>0</v>
      </c>
      <c r="BE113" s="138">
        <f>IF(U144=3,1,0)</f>
        <v>0</v>
      </c>
      <c r="BF113" s="138">
        <f>IF(U102=2,1,0)</f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5" hidden="1" customHeight="1" thickBot="1">
      <c r="A114" s="208"/>
      <c r="B114" s="209"/>
      <c r="C114" s="229"/>
      <c r="D114" s="230">
        <f t="shared" si="148"/>
        <v>0</v>
      </c>
      <c r="E114" s="231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45"/>
        <v/>
      </c>
      <c r="Q114" s="219" t="str">
        <f t="shared" si="126"/>
        <v/>
      </c>
      <c r="R114" s="218" t="str">
        <f t="shared" si="146"/>
        <v/>
      </c>
      <c r="S114" s="219" t="str">
        <f t="shared" si="127"/>
        <v/>
      </c>
      <c r="T114" s="190">
        <f t="shared" si="128"/>
        <v>0</v>
      </c>
      <c r="U114" s="191">
        <f t="shared" si="129"/>
        <v>0</v>
      </c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1" t="str">
        <f t="shared" ca="1" si="130"/>
        <v/>
      </c>
      <c r="AN114" s="471"/>
      <c r="AO114" s="472" t="str">
        <f t="shared" ca="1" si="147"/>
        <v/>
      </c>
      <c r="AP114" s="472"/>
      <c r="AQ114" s="192">
        <f t="shared" si="131"/>
        <v>0</v>
      </c>
      <c r="AR114" s="192">
        <f t="shared" si="132"/>
        <v>0</v>
      </c>
      <c r="AS114" s="22">
        <f t="shared" si="133"/>
        <v>0</v>
      </c>
      <c r="AT114" s="135">
        <f t="shared" si="134"/>
        <v>0</v>
      </c>
      <c r="AU114" s="192">
        <f t="shared" si="135"/>
        <v>0</v>
      </c>
      <c r="AV114" s="192">
        <f t="shared" si="136"/>
        <v>0</v>
      </c>
      <c r="AW114" s="22">
        <f t="shared" si="137"/>
        <v>0</v>
      </c>
      <c r="AX114" s="22">
        <f t="shared" si="138"/>
        <v>0</v>
      </c>
      <c r="AY114" s="192">
        <f t="shared" si="139"/>
        <v>0</v>
      </c>
      <c r="AZ114" s="192">
        <f t="shared" si="140"/>
        <v>0</v>
      </c>
      <c r="BA114" s="138">
        <f t="shared" si="141"/>
        <v>0</v>
      </c>
      <c r="BB114" s="138">
        <f t="shared" si="142"/>
        <v>0</v>
      </c>
      <c r="BC114" s="138">
        <f t="shared" si="143"/>
        <v>0</v>
      </c>
      <c r="BD114" s="138">
        <f t="shared" si="144"/>
        <v>0</v>
      </c>
      <c r="BE114" s="138">
        <f>IF(U155=3,1,0)</f>
        <v>0</v>
      </c>
      <c r="BF114" s="138">
        <f>IF(U103=2,1,0)</f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5" hidden="1" customHeight="1" thickBot="1">
      <c r="A115" s="20"/>
      <c r="C115" s="22"/>
      <c r="D115" s="220"/>
      <c r="E115" s="220"/>
      <c r="T115" s="190">
        <f t="shared" si="128"/>
        <v>0</v>
      </c>
      <c r="U115" s="191">
        <f t="shared" si="129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192"/>
      <c r="AV115" s="192"/>
      <c r="AW115" s="22"/>
      <c r="AX115" s="22"/>
      <c r="AY115" s="192"/>
      <c r="AZ115" s="192"/>
      <c r="BA115" s="223">
        <f t="shared" ref="BA115:BH115" si="149">SUM(BA105:BA114)</f>
        <v>0</v>
      </c>
      <c r="BB115" s="223">
        <f t="shared" si="149"/>
        <v>0</v>
      </c>
      <c r="BC115" s="223">
        <f t="shared" si="149"/>
        <v>0</v>
      </c>
      <c r="BD115" s="223">
        <f t="shared" si="149"/>
        <v>0</v>
      </c>
      <c r="BE115" s="223">
        <f t="shared" si="149"/>
        <v>0</v>
      </c>
      <c r="BF115" s="223">
        <f t="shared" si="149"/>
        <v>0</v>
      </c>
      <c r="BG115" s="223">
        <f t="shared" si="149"/>
        <v>0</v>
      </c>
      <c r="BH115" s="223">
        <f t="shared" si="149"/>
        <v>0</v>
      </c>
      <c r="BI115" s="22">
        <f>SUM(BA115:BH115)</f>
        <v>0</v>
      </c>
    </row>
    <row r="116" spans="1:61" ht="15" hidden="1" customHeight="1" thickBot="1">
      <c r="A116" s="177"/>
      <c r="B116" s="178"/>
      <c r="C116" s="224"/>
      <c r="D116" s="225">
        <f>E24</f>
        <v>0</v>
      </c>
      <c r="E116" s="181" t="str">
        <f>E3</f>
        <v xml:space="preserve">Erlenbach/Morlautern 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50">IF(G116="","",G116+I116+K116+M116+O116)</f>
        <v/>
      </c>
      <c r="R116" s="188" t="str">
        <f>IF(F116="","",AQ116+AS116+AU116+AW116+AY116)</f>
        <v/>
      </c>
      <c r="S116" s="189" t="str">
        <f t="shared" ref="S116:S125" si="151">IF(G116="","",AR116+AT116+AV116+AX116+AZ116)</f>
        <v/>
      </c>
      <c r="T116" s="190">
        <f t="shared" si="128"/>
        <v>0</v>
      </c>
      <c r="U116" s="191">
        <f t="shared" si="129"/>
        <v>0</v>
      </c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4" t="str">
        <f t="shared" ref="AM116:AM125" ca="1" si="152">IF(U116&lt;&gt;"","",IF(C116&lt;&gt;"","verlegt",IF(B116&lt;TODAY(),"offen","")))</f>
        <v/>
      </c>
      <c r="AN116" s="464"/>
      <c r="AO116" s="465" t="str">
        <f ca="1">IF(U116&lt;&gt;"","",IF(C116="","",IF(C116&lt;TODAY(),"offen","")))</f>
        <v/>
      </c>
      <c r="AP116" s="465"/>
      <c r="AQ116" s="192">
        <f t="shared" ref="AQ116:AQ125" si="153">IF(F116&gt;G116,1,0)</f>
        <v>0</v>
      </c>
      <c r="AR116" s="192">
        <f t="shared" ref="AR116:AR125" si="154">IF(G116&gt;F116,1,0)</f>
        <v>0</v>
      </c>
      <c r="AS116" s="22">
        <f t="shared" ref="AS116:AS125" si="155">IF(H116&gt;I116,1,0)</f>
        <v>0</v>
      </c>
      <c r="AT116" s="135">
        <f t="shared" ref="AT116:AT125" si="156">IF(I116&gt;H116,1,0)</f>
        <v>0</v>
      </c>
      <c r="AU116" s="192">
        <f t="shared" ref="AU116:AU125" si="157">IF(J116&gt;K116,1,0)</f>
        <v>0</v>
      </c>
      <c r="AV116" s="192">
        <f t="shared" ref="AV116:AV125" si="158">IF(K116&gt;J116,1,0)</f>
        <v>0</v>
      </c>
      <c r="AW116" s="22">
        <f t="shared" ref="AW116:AW125" si="159">IF(L116&gt;M116,1,0)</f>
        <v>0</v>
      </c>
      <c r="AX116" s="22">
        <f t="shared" ref="AX116:AX125" si="160">IF(M116&gt;L116,1,0)</f>
        <v>0</v>
      </c>
      <c r="AY116" s="192">
        <f t="shared" ref="AY116:AY125" si="161">IF(N116&gt;O116,1,0)</f>
        <v>0</v>
      </c>
      <c r="AZ116" s="192">
        <f t="shared" ref="AZ116:AZ125" si="162">IF(O116&gt;N116,1,0)</f>
        <v>0</v>
      </c>
      <c r="BA116" s="138">
        <f t="shared" si="141"/>
        <v>0</v>
      </c>
      <c r="BB116" s="138">
        <f t="shared" si="142"/>
        <v>0</v>
      </c>
      <c r="BC116" s="138">
        <f t="shared" si="143"/>
        <v>0</v>
      </c>
      <c r="BD116" s="138">
        <f t="shared" si="144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5" hidden="1" customHeight="1" thickBot="1">
      <c r="A117" s="194"/>
      <c r="B117" s="195"/>
      <c r="C117" s="228"/>
      <c r="D117" s="227">
        <f>D116</f>
        <v>0</v>
      </c>
      <c r="E117" s="198" t="str">
        <f>E6</f>
        <v>TSV Hütschenhausen</v>
      </c>
      <c r="F117" s="201"/>
      <c r="G117" s="202"/>
      <c r="H117" s="199"/>
      <c r="I117" s="200"/>
      <c r="J117" s="201"/>
      <c r="K117" s="202"/>
      <c r="L117" s="199"/>
      <c r="M117" s="200"/>
      <c r="N117" s="201"/>
      <c r="O117" s="202"/>
      <c r="P117" s="205" t="str">
        <f t="shared" ref="P117:P125" si="163">IF(F117="","",F117+H117+J117+L117+N117)</f>
        <v/>
      </c>
      <c r="Q117" s="206" t="str">
        <f t="shared" si="150"/>
        <v/>
      </c>
      <c r="R117" s="205" t="str">
        <f t="shared" ref="R117:R125" si="164">IF(F117="","",AQ117+AS117+AU117+AW117+AY117)</f>
        <v/>
      </c>
      <c r="S117" s="206" t="str">
        <f t="shared" si="151"/>
        <v/>
      </c>
      <c r="T117" s="190">
        <f t="shared" si="128"/>
        <v>0</v>
      </c>
      <c r="U117" s="191">
        <f t="shared" si="129"/>
        <v>0</v>
      </c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7" t="str">
        <f t="shared" ca="1" si="152"/>
        <v/>
      </c>
      <c r="AN117" s="467"/>
      <c r="AO117" s="468" t="str">
        <f t="shared" ref="AO117:AO125" ca="1" si="165">IF(U117&lt;&gt;"","",IF(C117="","",IF(C117&lt;TODAY(),"offen","")))</f>
        <v/>
      </c>
      <c r="AP117" s="468"/>
      <c r="AQ117" s="192">
        <f t="shared" si="153"/>
        <v>0</v>
      </c>
      <c r="AR117" s="192">
        <f t="shared" si="154"/>
        <v>0</v>
      </c>
      <c r="AS117" s="22">
        <f t="shared" si="155"/>
        <v>0</v>
      </c>
      <c r="AT117" s="135">
        <f t="shared" si="156"/>
        <v>0</v>
      </c>
      <c r="AU117" s="192">
        <f t="shared" si="157"/>
        <v>0</v>
      </c>
      <c r="AV117" s="192">
        <f t="shared" si="158"/>
        <v>0</v>
      </c>
      <c r="AW117" s="22">
        <f t="shared" si="159"/>
        <v>0</v>
      </c>
      <c r="AX117" s="22">
        <f t="shared" si="160"/>
        <v>0</v>
      </c>
      <c r="AY117" s="192">
        <f t="shared" si="161"/>
        <v>0</v>
      </c>
      <c r="AZ117" s="192">
        <f t="shared" si="162"/>
        <v>0</v>
      </c>
      <c r="BA117" s="138">
        <f t="shared" si="141"/>
        <v>0</v>
      </c>
      <c r="BB117" s="138">
        <f t="shared" si="142"/>
        <v>0</v>
      </c>
      <c r="BC117" s="138">
        <f t="shared" si="143"/>
        <v>0</v>
      </c>
      <c r="BD117" s="138">
        <f t="shared" si="144"/>
        <v>0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5" hidden="1" customHeight="1" thickBot="1">
      <c r="A118" s="194"/>
      <c r="B118" s="195"/>
      <c r="C118" s="228"/>
      <c r="D118" s="227">
        <f t="shared" ref="D118:D125" si="166">D117</f>
        <v>0</v>
      </c>
      <c r="E118" s="198" t="str">
        <f>E9</f>
        <v xml:space="preserve">VBC Kaiserslautern 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63"/>
        <v/>
      </c>
      <c r="Q118" s="206" t="str">
        <f t="shared" si="150"/>
        <v/>
      </c>
      <c r="R118" s="205" t="str">
        <f t="shared" si="164"/>
        <v/>
      </c>
      <c r="S118" s="206" t="str">
        <f t="shared" si="151"/>
        <v/>
      </c>
      <c r="T118" s="190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91">
        <f t="shared" si="129"/>
        <v>0</v>
      </c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7" t="str">
        <f t="shared" ca="1" si="152"/>
        <v/>
      </c>
      <c r="AN118" s="467"/>
      <c r="AO118" s="468" t="str">
        <f t="shared" ca="1" si="165"/>
        <v/>
      </c>
      <c r="AP118" s="468"/>
      <c r="AQ118" s="192">
        <f t="shared" si="153"/>
        <v>0</v>
      </c>
      <c r="AR118" s="192">
        <f t="shared" si="154"/>
        <v>0</v>
      </c>
      <c r="AS118" s="22">
        <f t="shared" si="155"/>
        <v>0</v>
      </c>
      <c r="AT118" s="135">
        <f t="shared" si="156"/>
        <v>0</v>
      </c>
      <c r="AU118" s="192">
        <f t="shared" si="157"/>
        <v>0</v>
      </c>
      <c r="AV118" s="192">
        <f t="shared" si="158"/>
        <v>0</v>
      </c>
      <c r="AW118" s="22">
        <f t="shared" si="159"/>
        <v>0</v>
      </c>
      <c r="AX118" s="22">
        <f t="shared" si="160"/>
        <v>0</v>
      </c>
      <c r="AY118" s="192">
        <f t="shared" si="161"/>
        <v>0</v>
      </c>
      <c r="AZ118" s="192">
        <f t="shared" si="162"/>
        <v>0</v>
      </c>
      <c r="BA118" s="138">
        <f t="shared" si="141"/>
        <v>0</v>
      </c>
      <c r="BB118" s="138">
        <f t="shared" si="142"/>
        <v>0</v>
      </c>
      <c r="BC118" s="138">
        <f t="shared" si="143"/>
        <v>0</v>
      </c>
      <c r="BD118" s="138">
        <f t="shared" si="144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5" hidden="1" customHeight="1" thickBot="1">
      <c r="A119" s="194"/>
      <c r="B119" s="195"/>
      <c r="C119" s="228"/>
      <c r="D119" s="227">
        <f t="shared" si="166"/>
        <v>0</v>
      </c>
      <c r="E119" s="198" t="str">
        <f>E12</f>
        <v>SG Niederkirchen/Roßbach I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63"/>
        <v/>
      </c>
      <c r="Q119" s="206" t="str">
        <f t="shared" si="150"/>
        <v/>
      </c>
      <c r="R119" s="205" t="str">
        <f t="shared" si="164"/>
        <v/>
      </c>
      <c r="S119" s="206" t="str">
        <f t="shared" si="151"/>
        <v/>
      </c>
      <c r="T119" s="190">
        <f t="shared" si="128"/>
        <v>0</v>
      </c>
      <c r="U119" s="191">
        <f t="shared" si="129"/>
        <v>0</v>
      </c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9" t="str">
        <f t="shared" ca="1" si="152"/>
        <v/>
      </c>
      <c r="AN119" s="469"/>
      <c r="AO119" s="468" t="str">
        <f t="shared" ca="1" si="165"/>
        <v/>
      </c>
      <c r="AP119" s="468"/>
      <c r="AQ119" s="192">
        <f t="shared" si="153"/>
        <v>0</v>
      </c>
      <c r="AR119" s="192">
        <f t="shared" si="154"/>
        <v>0</v>
      </c>
      <c r="AS119" s="22">
        <f t="shared" si="155"/>
        <v>0</v>
      </c>
      <c r="AT119" s="135">
        <f t="shared" si="156"/>
        <v>0</v>
      </c>
      <c r="AU119" s="192">
        <f t="shared" si="157"/>
        <v>0</v>
      </c>
      <c r="AV119" s="192">
        <f t="shared" si="158"/>
        <v>0</v>
      </c>
      <c r="AW119" s="22">
        <f t="shared" si="159"/>
        <v>0</v>
      </c>
      <c r="AX119" s="22">
        <f t="shared" si="160"/>
        <v>0</v>
      </c>
      <c r="AY119" s="192">
        <f t="shared" si="161"/>
        <v>0</v>
      </c>
      <c r="AZ119" s="192">
        <f t="shared" si="162"/>
        <v>0</v>
      </c>
      <c r="BA119" s="138">
        <f t="shared" si="141"/>
        <v>0</v>
      </c>
      <c r="BB119" s="138">
        <f t="shared" si="142"/>
        <v>0</v>
      </c>
      <c r="BC119" s="138">
        <f t="shared" si="143"/>
        <v>0</v>
      </c>
      <c r="BD119" s="138">
        <f t="shared" si="144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IF(AND(U78=0,T78&lt;&gt;0),0.1,0)</f>
        <v>0</v>
      </c>
      <c r="BI119" s="22"/>
    </row>
    <row r="120" spans="1:61" ht="15" hidden="1" customHeight="1" thickBot="1">
      <c r="A120" s="194"/>
      <c r="B120" s="195"/>
      <c r="C120" s="228"/>
      <c r="D120" s="227">
        <f t="shared" si="166"/>
        <v>0</v>
      </c>
      <c r="E120" s="198" t="str">
        <f>E15</f>
        <v>SV Miesenbach</v>
      </c>
      <c r="F120" s="201"/>
      <c r="G120" s="202"/>
      <c r="H120" s="199"/>
      <c r="I120" s="200"/>
      <c r="J120" s="201"/>
      <c r="K120" s="202"/>
      <c r="L120" s="199"/>
      <c r="M120" s="200"/>
      <c r="N120" s="201"/>
      <c r="O120" s="202"/>
      <c r="P120" s="205" t="str">
        <f t="shared" si="163"/>
        <v/>
      </c>
      <c r="Q120" s="206" t="str">
        <f t="shared" si="150"/>
        <v/>
      </c>
      <c r="R120" s="205" t="str">
        <f t="shared" si="164"/>
        <v/>
      </c>
      <c r="S120" s="206" t="str">
        <f t="shared" si="151"/>
        <v/>
      </c>
      <c r="T120" s="190">
        <f t="shared" si="128"/>
        <v>0</v>
      </c>
      <c r="U120" s="191">
        <f t="shared" si="129"/>
        <v>0</v>
      </c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7" t="str">
        <f t="shared" ca="1" si="152"/>
        <v/>
      </c>
      <c r="AN120" s="467"/>
      <c r="AO120" s="468" t="str">
        <f t="shared" ca="1" si="165"/>
        <v/>
      </c>
      <c r="AP120" s="468"/>
      <c r="AQ120" s="192">
        <f t="shared" si="153"/>
        <v>0</v>
      </c>
      <c r="AR120" s="192">
        <f t="shared" si="154"/>
        <v>0</v>
      </c>
      <c r="AS120" s="22">
        <f t="shared" si="155"/>
        <v>0</v>
      </c>
      <c r="AT120" s="135">
        <f t="shared" si="156"/>
        <v>0</v>
      </c>
      <c r="AU120" s="192">
        <f t="shared" si="157"/>
        <v>0</v>
      </c>
      <c r="AV120" s="192">
        <f t="shared" si="158"/>
        <v>0</v>
      </c>
      <c r="AW120" s="22">
        <f t="shared" si="159"/>
        <v>0</v>
      </c>
      <c r="AX120" s="22">
        <f t="shared" si="160"/>
        <v>0</v>
      </c>
      <c r="AY120" s="192">
        <f t="shared" si="161"/>
        <v>0</v>
      </c>
      <c r="AZ120" s="192">
        <f t="shared" si="162"/>
        <v>0</v>
      </c>
      <c r="BA120" s="138">
        <f t="shared" si="141"/>
        <v>0</v>
      </c>
      <c r="BB120" s="138">
        <f t="shared" si="142"/>
        <v>0</v>
      </c>
      <c r="BC120" s="138">
        <f t="shared" si="143"/>
        <v>0</v>
      </c>
      <c r="BD120" s="138">
        <f t="shared" si="144"/>
        <v>0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0</v>
      </c>
      <c r="BI120" s="22"/>
    </row>
    <row r="121" spans="1:61" ht="15" hidden="1" customHeight="1" thickBot="1">
      <c r="A121" s="194"/>
      <c r="B121" s="195"/>
      <c r="C121" s="228"/>
      <c r="D121" s="227">
        <f t="shared" si="166"/>
        <v>0</v>
      </c>
      <c r="E121" s="198" t="str">
        <f>E18</f>
        <v>TSG Trippstadt</v>
      </c>
      <c r="F121" s="201"/>
      <c r="G121" s="202"/>
      <c r="H121" s="199"/>
      <c r="I121" s="200"/>
      <c r="J121" s="201"/>
      <c r="K121" s="202"/>
      <c r="L121" s="199"/>
      <c r="M121" s="200"/>
      <c r="N121" s="201"/>
      <c r="O121" s="202"/>
      <c r="P121" s="205" t="str">
        <f t="shared" si="163"/>
        <v/>
      </c>
      <c r="Q121" s="206" t="str">
        <f t="shared" si="150"/>
        <v/>
      </c>
      <c r="R121" s="205" t="str">
        <f t="shared" si="164"/>
        <v/>
      </c>
      <c r="S121" s="206" t="str">
        <f t="shared" si="151"/>
        <v/>
      </c>
      <c r="T121" s="190">
        <f t="shared" si="128"/>
        <v>0</v>
      </c>
      <c r="U121" s="191">
        <f t="shared" si="129"/>
        <v>0</v>
      </c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7" t="str">
        <f t="shared" ca="1" si="152"/>
        <v/>
      </c>
      <c r="AN121" s="467"/>
      <c r="AO121" s="468" t="str">
        <f t="shared" ca="1" si="165"/>
        <v/>
      </c>
      <c r="AP121" s="468"/>
      <c r="AQ121" s="192">
        <f t="shared" si="153"/>
        <v>0</v>
      </c>
      <c r="AR121" s="192">
        <f t="shared" si="154"/>
        <v>0</v>
      </c>
      <c r="AS121" s="22">
        <f t="shared" si="155"/>
        <v>0</v>
      </c>
      <c r="AT121" s="135">
        <f t="shared" si="156"/>
        <v>0</v>
      </c>
      <c r="AU121" s="192">
        <f t="shared" si="157"/>
        <v>0</v>
      </c>
      <c r="AV121" s="192">
        <f t="shared" si="158"/>
        <v>0</v>
      </c>
      <c r="AW121" s="22">
        <f t="shared" si="159"/>
        <v>0</v>
      </c>
      <c r="AX121" s="22">
        <f t="shared" si="160"/>
        <v>0</v>
      </c>
      <c r="AY121" s="192">
        <f t="shared" si="161"/>
        <v>0</v>
      </c>
      <c r="AZ121" s="192">
        <f t="shared" si="162"/>
        <v>0</v>
      </c>
      <c r="BA121" s="138">
        <f t="shared" si="141"/>
        <v>0</v>
      </c>
      <c r="BB121" s="138">
        <f t="shared" si="142"/>
        <v>0</v>
      </c>
      <c r="BC121" s="138">
        <f t="shared" si="143"/>
        <v>0</v>
      </c>
      <c r="BD121" s="138">
        <f t="shared" si="144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0</v>
      </c>
      <c r="BI121" s="22"/>
    </row>
    <row r="122" spans="1:61" ht="15" hidden="1" customHeight="1" thickBot="1">
      <c r="A122" s="194"/>
      <c r="B122" s="195"/>
      <c r="C122" s="228"/>
      <c r="D122" s="227">
        <f t="shared" si="166"/>
        <v>0</v>
      </c>
      <c r="E122" s="198">
        <f>E21</f>
        <v>0</v>
      </c>
      <c r="F122" s="201"/>
      <c r="G122" s="202"/>
      <c r="H122" s="199"/>
      <c r="I122" s="200"/>
      <c r="J122" s="201"/>
      <c r="K122" s="202"/>
      <c r="L122" s="199"/>
      <c r="M122" s="200"/>
      <c r="N122" s="201"/>
      <c r="O122" s="202"/>
      <c r="P122" s="205" t="str">
        <f t="shared" si="163"/>
        <v/>
      </c>
      <c r="Q122" s="206" t="str">
        <f t="shared" si="150"/>
        <v/>
      </c>
      <c r="R122" s="205" t="str">
        <f t="shared" si="164"/>
        <v/>
      </c>
      <c r="S122" s="206" t="str">
        <f t="shared" si="151"/>
        <v/>
      </c>
      <c r="T122" s="190">
        <f t="shared" si="128"/>
        <v>0</v>
      </c>
      <c r="U122" s="191">
        <f t="shared" si="129"/>
        <v>0</v>
      </c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7" t="str">
        <f t="shared" ca="1" si="152"/>
        <v/>
      </c>
      <c r="AN122" s="467"/>
      <c r="AO122" s="468" t="str">
        <f t="shared" ca="1" si="165"/>
        <v/>
      </c>
      <c r="AP122" s="468"/>
      <c r="AQ122" s="192">
        <f t="shared" si="153"/>
        <v>0</v>
      </c>
      <c r="AR122" s="192">
        <f t="shared" si="154"/>
        <v>0</v>
      </c>
      <c r="AS122" s="22">
        <f t="shared" si="155"/>
        <v>0</v>
      </c>
      <c r="AT122" s="135">
        <f t="shared" si="156"/>
        <v>0</v>
      </c>
      <c r="AU122" s="192">
        <f t="shared" si="157"/>
        <v>0</v>
      </c>
      <c r="AV122" s="192">
        <f t="shared" si="158"/>
        <v>0</v>
      </c>
      <c r="AW122" s="22">
        <f t="shared" si="159"/>
        <v>0</v>
      </c>
      <c r="AX122" s="22">
        <f t="shared" si="160"/>
        <v>0</v>
      </c>
      <c r="AY122" s="192">
        <f t="shared" si="161"/>
        <v>0</v>
      </c>
      <c r="AZ122" s="192">
        <f t="shared" si="162"/>
        <v>0</v>
      </c>
      <c r="BA122" s="138">
        <f t="shared" si="141"/>
        <v>0</v>
      </c>
      <c r="BB122" s="138">
        <f t="shared" si="142"/>
        <v>0</v>
      </c>
      <c r="BC122" s="138">
        <f t="shared" si="143"/>
        <v>0</v>
      </c>
      <c r="BD122" s="138">
        <f t="shared" si="144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0</v>
      </c>
      <c r="BI122" s="22"/>
    </row>
    <row r="123" spans="1:61" ht="15" hidden="1" customHeight="1" thickBot="1">
      <c r="A123" s="194"/>
      <c r="B123" s="195"/>
      <c r="C123" s="228"/>
      <c r="D123" s="227">
        <f t="shared" si="166"/>
        <v>0</v>
      </c>
      <c r="E123" s="198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63"/>
        <v/>
      </c>
      <c r="Q123" s="206" t="str">
        <f t="shared" si="150"/>
        <v/>
      </c>
      <c r="R123" s="205" t="str">
        <f t="shared" si="164"/>
        <v/>
      </c>
      <c r="S123" s="206" t="str">
        <f t="shared" si="151"/>
        <v/>
      </c>
      <c r="T123" s="190">
        <f t="shared" si="128"/>
        <v>0</v>
      </c>
      <c r="U123" s="191">
        <f t="shared" si="129"/>
        <v>0</v>
      </c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7" t="str">
        <f t="shared" ca="1" si="152"/>
        <v/>
      </c>
      <c r="AN123" s="467"/>
      <c r="AO123" s="468" t="str">
        <f t="shared" ca="1" si="165"/>
        <v/>
      </c>
      <c r="AP123" s="468"/>
      <c r="AQ123" s="192">
        <f t="shared" si="153"/>
        <v>0</v>
      </c>
      <c r="AR123" s="192">
        <f t="shared" si="154"/>
        <v>0</v>
      </c>
      <c r="AS123" s="22">
        <f t="shared" si="155"/>
        <v>0</v>
      </c>
      <c r="AT123" s="135">
        <f t="shared" si="156"/>
        <v>0</v>
      </c>
      <c r="AU123" s="192">
        <f t="shared" si="157"/>
        <v>0</v>
      </c>
      <c r="AV123" s="192">
        <f t="shared" si="158"/>
        <v>0</v>
      </c>
      <c r="AW123" s="22">
        <f t="shared" si="159"/>
        <v>0</v>
      </c>
      <c r="AX123" s="22">
        <f t="shared" si="160"/>
        <v>0</v>
      </c>
      <c r="AY123" s="192">
        <f t="shared" si="161"/>
        <v>0</v>
      </c>
      <c r="AZ123" s="192">
        <f t="shared" si="162"/>
        <v>0</v>
      </c>
      <c r="BA123" s="138">
        <f t="shared" si="141"/>
        <v>0</v>
      </c>
      <c r="BB123" s="138">
        <f t="shared" si="142"/>
        <v>0</v>
      </c>
      <c r="BC123" s="138">
        <f t="shared" si="143"/>
        <v>0</v>
      </c>
      <c r="BD123" s="138">
        <f t="shared" si="144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5" hidden="1" customHeight="1" thickBot="1">
      <c r="A124" s="194"/>
      <c r="B124" s="195"/>
      <c r="C124" s="228"/>
      <c r="D124" s="227">
        <f t="shared" si="166"/>
        <v>0</v>
      </c>
      <c r="E124" s="198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63"/>
        <v/>
      </c>
      <c r="Q124" s="206" t="str">
        <f t="shared" si="150"/>
        <v/>
      </c>
      <c r="R124" s="205" t="str">
        <f t="shared" si="164"/>
        <v/>
      </c>
      <c r="S124" s="206" t="str">
        <f t="shared" si="151"/>
        <v/>
      </c>
      <c r="T124" s="190">
        <f t="shared" si="128"/>
        <v>0</v>
      </c>
      <c r="U124" s="191">
        <f t="shared" si="129"/>
        <v>0</v>
      </c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7" t="str">
        <f t="shared" ca="1" si="152"/>
        <v/>
      </c>
      <c r="AN124" s="467"/>
      <c r="AO124" s="468" t="str">
        <f t="shared" ca="1" si="165"/>
        <v/>
      </c>
      <c r="AP124" s="468"/>
      <c r="AQ124" s="192">
        <f t="shared" si="153"/>
        <v>0</v>
      </c>
      <c r="AR124" s="192">
        <f t="shared" si="154"/>
        <v>0</v>
      </c>
      <c r="AS124" s="22">
        <f t="shared" si="155"/>
        <v>0</v>
      </c>
      <c r="AT124" s="135">
        <f t="shared" si="156"/>
        <v>0</v>
      </c>
      <c r="AU124" s="192">
        <f t="shared" si="157"/>
        <v>0</v>
      </c>
      <c r="AV124" s="192">
        <f t="shared" si="158"/>
        <v>0</v>
      </c>
      <c r="AW124" s="22">
        <f t="shared" si="159"/>
        <v>0</v>
      </c>
      <c r="AX124" s="22">
        <f t="shared" si="160"/>
        <v>0</v>
      </c>
      <c r="AY124" s="192">
        <f t="shared" si="161"/>
        <v>0</v>
      </c>
      <c r="AZ124" s="192">
        <f t="shared" si="162"/>
        <v>0</v>
      </c>
      <c r="BA124" s="138">
        <f t="shared" si="141"/>
        <v>0</v>
      </c>
      <c r="BB124" s="138">
        <f t="shared" si="142"/>
        <v>0</v>
      </c>
      <c r="BC124" s="138">
        <f t="shared" si="143"/>
        <v>0</v>
      </c>
      <c r="BD124" s="138">
        <f t="shared" si="144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5" hidden="1" customHeight="1" thickBot="1">
      <c r="A125" s="208"/>
      <c r="B125" s="209"/>
      <c r="C125" s="229"/>
      <c r="D125" s="230">
        <f t="shared" si="166"/>
        <v>0</v>
      </c>
      <c r="E125" s="231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63"/>
        <v/>
      </c>
      <c r="Q125" s="219" t="str">
        <f t="shared" si="150"/>
        <v/>
      </c>
      <c r="R125" s="218" t="str">
        <f t="shared" si="164"/>
        <v/>
      </c>
      <c r="S125" s="219" t="str">
        <f t="shared" si="151"/>
        <v/>
      </c>
      <c r="T125" s="190">
        <f t="shared" si="128"/>
        <v>0</v>
      </c>
      <c r="U125" s="191">
        <f t="shared" si="129"/>
        <v>0</v>
      </c>
      <c r="V125" s="470"/>
      <c r="W125" s="470"/>
      <c r="X125" s="470"/>
      <c r="Y125" s="470"/>
      <c r="Z125" s="470"/>
      <c r="AA125" s="470"/>
      <c r="AB125" s="470"/>
      <c r="AC125" s="470"/>
      <c r="AD125" s="470"/>
      <c r="AE125" s="470"/>
      <c r="AF125" s="470"/>
      <c r="AG125" s="470"/>
      <c r="AH125" s="470"/>
      <c r="AI125" s="470"/>
      <c r="AJ125" s="470"/>
      <c r="AK125" s="470"/>
      <c r="AL125" s="470"/>
      <c r="AM125" s="471" t="str">
        <f t="shared" ca="1" si="152"/>
        <v/>
      </c>
      <c r="AN125" s="471"/>
      <c r="AO125" s="472" t="str">
        <f t="shared" ca="1" si="165"/>
        <v/>
      </c>
      <c r="AP125" s="472"/>
      <c r="AQ125" s="192">
        <f t="shared" si="153"/>
        <v>0</v>
      </c>
      <c r="AR125" s="192">
        <f t="shared" si="154"/>
        <v>0</v>
      </c>
      <c r="AS125" s="22">
        <f t="shared" si="155"/>
        <v>0</v>
      </c>
      <c r="AT125" s="135">
        <f t="shared" si="156"/>
        <v>0</v>
      </c>
      <c r="AU125" s="192">
        <f t="shared" si="157"/>
        <v>0</v>
      </c>
      <c r="AV125" s="192">
        <f t="shared" si="158"/>
        <v>0</v>
      </c>
      <c r="AW125" s="22">
        <f t="shared" si="159"/>
        <v>0</v>
      </c>
      <c r="AX125" s="22">
        <f t="shared" si="160"/>
        <v>0</v>
      </c>
      <c r="AY125" s="192">
        <f t="shared" si="161"/>
        <v>0</v>
      </c>
      <c r="AZ125" s="192">
        <f t="shared" si="162"/>
        <v>0</v>
      </c>
      <c r="BA125" s="138">
        <f t="shared" si="141"/>
        <v>0</v>
      </c>
      <c r="BB125" s="138">
        <f t="shared" si="142"/>
        <v>0</v>
      </c>
      <c r="BC125" s="138">
        <f t="shared" si="143"/>
        <v>0</v>
      </c>
      <c r="BD125" s="138">
        <f t="shared" si="144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5" hidden="1" customHeight="1" thickBot="1">
      <c r="A126" s="20"/>
      <c r="C126" s="22"/>
      <c r="D126" s="220"/>
      <c r="E126" s="220"/>
      <c r="T126" s="190">
        <f t="shared" si="128"/>
        <v>0</v>
      </c>
      <c r="U126" s="191">
        <f t="shared" si="129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192"/>
      <c r="AV126" s="192"/>
      <c r="AW126" s="22"/>
      <c r="AX126" s="22"/>
      <c r="AY126" s="192"/>
      <c r="AZ126" s="192"/>
      <c r="BA126" s="223">
        <f t="shared" ref="BA126:BH126" si="167">SUM(BA116:BA125)</f>
        <v>0</v>
      </c>
      <c r="BB126" s="223">
        <f t="shared" si="167"/>
        <v>0</v>
      </c>
      <c r="BC126" s="223">
        <f t="shared" si="167"/>
        <v>0</v>
      </c>
      <c r="BD126" s="223">
        <f t="shared" si="167"/>
        <v>0</v>
      </c>
      <c r="BE126" s="223">
        <f t="shared" si="167"/>
        <v>0</v>
      </c>
      <c r="BF126" s="223">
        <f t="shared" si="167"/>
        <v>0</v>
      </c>
      <c r="BG126" s="223">
        <f t="shared" si="167"/>
        <v>0</v>
      </c>
      <c r="BH126" s="223">
        <f t="shared" si="167"/>
        <v>0</v>
      </c>
      <c r="BI126" s="22">
        <f>SUM(BA126:BH126)</f>
        <v>0</v>
      </c>
    </row>
    <row r="127" spans="1:61" ht="15" hidden="1" customHeight="1" thickBot="1">
      <c r="A127" s="177"/>
      <c r="B127" s="178"/>
      <c r="C127" s="224"/>
      <c r="D127" s="225">
        <f>E27</f>
        <v>0</v>
      </c>
      <c r="E127" s="181" t="str">
        <f>E3</f>
        <v xml:space="preserve">Erlenbach/Morlautern 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8">IF(G127="","",G127+I127+K127+M127+O127)</f>
        <v/>
      </c>
      <c r="R127" s="188" t="str">
        <f>IF(F127="","",AQ127+AS127+AU127+AW127+AY127)</f>
        <v/>
      </c>
      <c r="S127" s="189" t="str">
        <f t="shared" ref="S127:S136" si="169">IF(G127="","",AR127+AT127+AV127+AX127+AZ127)</f>
        <v/>
      </c>
      <c r="T127" s="190">
        <f t="shared" si="128"/>
        <v>0</v>
      </c>
      <c r="U127" s="191">
        <f t="shared" si="129"/>
        <v>0</v>
      </c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4" t="str">
        <f t="shared" ref="AM127:AM136" ca="1" si="170">IF(U127&lt;&gt;"","",IF(C127&lt;&gt;"","verlegt",IF(B127&lt;TODAY(),"offen","")))</f>
        <v/>
      </c>
      <c r="AN127" s="464"/>
      <c r="AO127" s="465" t="str">
        <f ca="1">IF(U127&lt;&gt;"","",IF(C127="","",IF(C127&lt;TODAY(),"offen","")))</f>
        <v/>
      </c>
      <c r="AP127" s="465"/>
      <c r="AQ127" s="192">
        <f t="shared" ref="AQ127:AQ136" si="171">IF(F127&gt;G127,1,0)</f>
        <v>0</v>
      </c>
      <c r="AR127" s="192">
        <f t="shared" ref="AR127:AR136" si="172">IF(G127&gt;F127,1,0)</f>
        <v>0</v>
      </c>
      <c r="AS127" s="22">
        <f t="shared" ref="AS127:AS136" si="173">IF(H127&gt;I127,1,0)</f>
        <v>0</v>
      </c>
      <c r="AT127" s="135">
        <f t="shared" ref="AT127:AT136" si="174">IF(I127&gt;H127,1,0)</f>
        <v>0</v>
      </c>
      <c r="AU127" s="192">
        <f t="shared" ref="AU127:AU136" si="175">IF(J127&gt;K127,1,0)</f>
        <v>0</v>
      </c>
      <c r="AV127" s="192">
        <f t="shared" ref="AV127:AV136" si="176">IF(K127&gt;J127,1,0)</f>
        <v>0</v>
      </c>
      <c r="AW127" s="22">
        <f t="shared" ref="AW127:AW136" si="177">IF(L127&gt;M127,1,0)</f>
        <v>0</v>
      </c>
      <c r="AX127" s="22">
        <f t="shared" ref="AX127:AX136" si="178">IF(M127&gt;L127,1,0)</f>
        <v>0</v>
      </c>
      <c r="AY127" s="192">
        <f t="shared" ref="AY127:AY136" si="179">IF(N127&gt;O127,1,0)</f>
        <v>0</v>
      </c>
      <c r="AZ127" s="192">
        <f t="shared" ref="AZ127:AZ136" si="180">IF(O127&gt;N127,1,0)</f>
        <v>0</v>
      </c>
      <c r="BA127" s="138">
        <f t="shared" si="141"/>
        <v>0</v>
      </c>
      <c r="BB127" s="138">
        <f t="shared" si="142"/>
        <v>0</v>
      </c>
      <c r="BC127" s="138">
        <f t="shared" si="143"/>
        <v>0</v>
      </c>
      <c r="BD127" s="138">
        <f t="shared" si="144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5" hidden="1" customHeight="1" thickBot="1">
      <c r="A128" s="194"/>
      <c r="B128" s="195"/>
      <c r="C128" s="228"/>
      <c r="D128" s="227">
        <f>D127</f>
        <v>0</v>
      </c>
      <c r="E128" s="198" t="str">
        <f>E6</f>
        <v>TSV Hütschenhausen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81">IF(F128="","",F128+H128+J128+L128+N128)</f>
        <v/>
      </c>
      <c r="Q128" s="206" t="str">
        <f t="shared" si="168"/>
        <v/>
      </c>
      <c r="R128" s="205" t="str">
        <f t="shared" ref="R128:R136" si="182">IF(F128="","",AQ128+AS128+AU128+AW128+AY128)</f>
        <v/>
      </c>
      <c r="S128" s="206" t="str">
        <f t="shared" si="169"/>
        <v/>
      </c>
      <c r="T128" s="190">
        <f t="shared" si="128"/>
        <v>0</v>
      </c>
      <c r="U128" s="191">
        <f t="shared" si="129"/>
        <v>0</v>
      </c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7" t="str">
        <f t="shared" ca="1" si="170"/>
        <v/>
      </c>
      <c r="AN128" s="467"/>
      <c r="AO128" s="468" t="str">
        <f t="shared" ref="AO128:AO136" ca="1" si="183">IF(U128&lt;&gt;"","",IF(C128="","",IF(C128&lt;TODAY(),"offen","")))</f>
        <v/>
      </c>
      <c r="AP128" s="468"/>
      <c r="AQ128" s="192">
        <f t="shared" si="171"/>
        <v>0</v>
      </c>
      <c r="AR128" s="192">
        <f t="shared" si="172"/>
        <v>0</v>
      </c>
      <c r="AS128" s="22">
        <f t="shared" si="173"/>
        <v>0</v>
      </c>
      <c r="AT128" s="135">
        <f t="shared" si="174"/>
        <v>0</v>
      </c>
      <c r="AU128" s="192">
        <f t="shared" si="175"/>
        <v>0</v>
      </c>
      <c r="AV128" s="192">
        <f t="shared" si="176"/>
        <v>0</v>
      </c>
      <c r="AW128" s="22">
        <f t="shared" si="177"/>
        <v>0</v>
      </c>
      <c r="AX128" s="22">
        <f t="shared" si="178"/>
        <v>0</v>
      </c>
      <c r="AY128" s="192">
        <f t="shared" si="179"/>
        <v>0</v>
      </c>
      <c r="AZ128" s="192">
        <f t="shared" si="180"/>
        <v>0</v>
      </c>
      <c r="BA128" s="138">
        <f t="shared" si="141"/>
        <v>0</v>
      </c>
      <c r="BB128" s="138">
        <f t="shared" si="142"/>
        <v>0</v>
      </c>
      <c r="BC128" s="138">
        <f t="shared" si="143"/>
        <v>0</v>
      </c>
      <c r="BD128" s="138">
        <f t="shared" si="144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5" hidden="1" customHeight="1" thickBot="1">
      <c r="A129" s="194"/>
      <c r="B129" s="195"/>
      <c r="C129" s="228"/>
      <c r="D129" s="227">
        <f t="shared" ref="D129:D136" si="184">D128</f>
        <v>0</v>
      </c>
      <c r="E129" s="198" t="str">
        <f>E9</f>
        <v xml:space="preserve">VBC Kaiserslautern 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81"/>
        <v/>
      </c>
      <c r="Q129" s="206" t="str">
        <f t="shared" si="168"/>
        <v/>
      </c>
      <c r="R129" s="205" t="str">
        <f t="shared" si="182"/>
        <v/>
      </c>
      <c r="S129" s="206" t="str">
        <f t="shared" si="169"/>
        <v/>
      </c>
      <c r="T129" s="190">
        <f t="shared" si="128"/>
        <v>0</v>
      </c>
      <c r="U129" s="191">
        <f t="shared" si="129"/>
        <v>0</v>
      </c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7" t="str">
        <f t="shared" ca="1" si="170"/>
        <v/>
      </c>
      <c r="AN129" s="467"/>
      <c r="AO129" s="468" t="str">
        <f t="shared" ca="1" si="183"/>
        <v/>
      </c>
      <c r="AP129" s="468"/>
      <c r="AQ129" s="192">
        <f t="shared" si="171"/>
        <v>0</v>
      </c>
      <c r="AR129" s="192">
        <f t="shared" si="172"/>
        <v>0</v>
      </c>
      <c r="AS129" s="22">
        <f t="shared" si="173"/>
        <v>0</v>
      </c>
      <c r="AT129" s="135">
        <f t="shared" si="174"/>
        <v>0</v>
      </c>
      <c r="AU129" s="192">
        <f t="shared" si="175"/>
        <v>0</v>
      </c>
      <c r="AV129" s="192">
        <f t="shared" si="176"/>
        <v>0</v>
      </c>
      <c r="AW129" s="22">
        <f t="shared" si="177"/>
        <v>0</v>
      </c>
      <c r="AX129" s="22">
        <f t="shared" si="178"/>
        <v>0</v>
      </c>
      <c r="AY129" s="192">
        <f t="shared" si="179"/>
        <v>0</v>
      </c>
      <c r="AZ129" s="192">
        <f t="shared" si="180"/>
        <v>0</v>
      </c>
      <c r="BA129" s="138">
        <f t="shared" si="141"/>
        <v>0</v>
      </c>
      <c r="BB129" s="138">
        <f t="shared" si="142"/>
        <v>0</v>
      </c>
      <c r="BC129" s="138">
        <f t="shared" si="143"/>
        <v>0</v>
      </c>
      <c r="BD129" s="138">
        <f t="shared" si="144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5" hidden="1" customHeight="1" thickBot="1">
      <c r="A130" s="194"/>
      <c r="B130" s="195"/>
      <c r="C130" s="228"/>
      <c r="D130" s="227">
        <f t="shared" si="184"/>
        <v>0</v>
      </c>
      <c r="E130" s="198" t="str">
        <f>E12</f>
        <v>SG Niederkirchen/Roßbach I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81"/>
        <v/>
      </c>
      <c r="Q130" s="206" t="str">
        <f t="shared" si="168"/>
        <v/>
      </c>
      <c r="R130" s="205" t="str">
        <f t="shared" si="182"/>
        <v/>
      </c>
      <c r="S130" s="206" t="str">
        <f t="shared" si="169"/>
        <v/>
      </c>
      <c r="T130" s="190">
        <f t="shared" si="128"/>
        <v>0</v>
      </c>
      <c r="U130" s="191">
        <f t="shared" si="129"/>
        <v>0</v>
      </c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9" t="str">
        <f t="shared" ca="1" si="170"/>
        <v/>
      </c>
      <c r="AN130" s="469"/>
      <c r="AO130" s="468" t="str">
        <f t="shared" ca="1" si="183"/>
        <v/>
      </c>
      <c r="AP130" s="468"/>
      <c r="AQ130" s="192">
        <f t="shared" si="171"/>
        <v>0</v>
      </c>
      <c r="AR130" s="192">
        <f t="shared" si="172"/>
        <v>0</v>
      </c>
      <c r="AS130" s="22">
        <f t="shared" si="173"/>
        <v>0</v>
      </c>
      <c r="AT130" s="135">
        <f t="shared" si="174"/>
        <v>0</v>
      </c>
      <c r="AU130" s="192">
        <f t="shared" si="175"/>
        <v>0</v>
      </c>
      <c r="AV130" s="192">
        <f t="shared" si="176"/>
        <v>0</v>
      </c>
      <c r="AW130" s="22">
        <f t="shared" si="177"/>
        <v>0</v>
      </c>
      <c r="AX130" s="22">
        <f t="shared" si="178"/>
        <v>0</v>
      </c>
      <c r="AY130" s="192">
        <f t="shared" si="179"/>
        <v>0</v>
      </c>
      <c r="AZ130" s="192">
        <f t="shared" si="180"/>
        <v>0</v>
      </c>
      <c r="BA130" s="138">
        <f t="shared" si="141"/>
        <v>0</v>
      </c>
      <c r="BB130" s="138">
        <f t="shared" si="142"/>
        <v>0</v>
      </c>
      <c r="BC130" s="138">
        <f t="shared" si="143"/>
        <v>0</v>
      </c>
      <c r="BD130" s="138">
        <f t="shared" si="144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5" hidden="1" customHeight="1" thickBot="1">
      <c r="A131" s="194"/>
      <c r="B131" s="195"/>
      <c r="C131" s="228"/>
      <c r="D131" s="227">
        <f t="shared" si="184"/>
        <v>0</v>
      </c>
      <c r="E131" s="198" t="str">
        <f>E15</f>
        <v>SV Miesenbach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81"/>
        <v/>
      </c>
      <c r="Q131" s="206" t="str">
        <f t="shared" si="168"/>
        <v/>
      </c>
      <c r="R131" s="205" t="str">
        <f t="shared" si="182"/>
        <v/>
      </c>
      <c r="S131" s="206" t="str">
        <f t="shared" si="169"/>
        <v/>
      </c>
      <c r="T131" s="190">
        <f t="shared" si="128"/>
        <v>0</v>
      </c>
      <c r="U131" s="191">
        <f t="shared" si="129"/>
        <v>0</v>
      </c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7" t="str">
        <f t="shared" ca="1" si="170"/>
        <v/>
      </c>
      <c r="AN131" s="467"/>
      <c r="AO131" s="468" t="str">
        <f t="shared" ca="1" si="183"/>
        <v/>
      </c>
      <c r="AP131" s="468"/>
      <c r="AQ131" s="192">
        <f t="shared" si="171"/>
        <v>0</v>
      </c>
      <c r="AR131" s="192">
        <f t="shared" si="172"/>
        <v>0</v>
      </c>
      <c r="AS131" s="22">
        <f t="shared" si="173"/>
        <v>0</v>
      </c>
      <c r="AT131" s="135">
        <f t="shared" si="174"/>
        <v>0</v>
      </c>
      <c r="AU131" s="192">
        <f t="shared" si="175"/>
        <v>0</v>
      </c>
      <c r="AV131" s="192">
        <f t="shared" si="176"/>
        <v>0</v>
      </c>
      <c r="AW131" s="22">
        <f t="shared" si="177"/>
        <v>0</v>
      </c>
      <c r="AX131" s="22">
        <f t="shared" si="178"/>
        <v>0</v>
      </c>
      <c r="AY131" s="192">
        <f t="shared" si="179"/>
        <v>0</v>
      </c>
      <c r="AZ131" s="192">
        <f t="shared" si="180"/>
        <v>0</v>
      </c>
      <c r="BA131" s="138">
        <f t="shared" si="141"/>
        <v>0</v>
      </c>
      <c r="BB131" s="138">
        <f t="shared" si="142"/>
        <v>0</v>
      </c>
      <c r="BC131" s="138">
        <f t="shared" si="143"/>
        <v>0</v>
      </c>
      <c r="BD131" s="138">
        <f t="shared" si="144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5" hidden="1" customHeight="1" thickBot="1">
      <c r="A132" s="194"/>
      <c r="B132" s="195"/>
      <c r="C132" s="228"/>
      <c r="D132" s="227">
        <f t="shared" si="184"/>
        <v>0</v>
      </c>
      <c r="E132" s="198" t="str">
        <f>E18</f>
        <v>TSG Trippstadt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81"/>
        <v/>
      </c>
      <c r="Q132" s="206" t="str">
        <f t="shared" si="168"/>
        <v/>
      </c>
      <c r="R132" s="205" t="str">
        <f t="shared" si="182"/>
        <v/>
      </c>
      <c r="S132" s="206" t="str">
        <f t="shared" si="169"/>
        <v/>
      </c>
      <c r="T132" s="190">
        <f t="shared" si="128"/>
        <v>0</v>
      </c>
      <c r="U132" s="191">
        <f t="shared" si="129"/>
        <v>0</v>
      </c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7" t="str">
        <f t="shared" ca="1" si="170"/>
        <v/>
      </c>
      <c r="AN132" s="467"/>
      <c r="AO132" s="468" t="str">
        <f t="shared" ca="1" si="183"/>
        <v/>
      </c>
      <c r="AP132" s="468"/>
      <c r="AQ132" s="192">
        <f t="shared" si="171"/>
        <v>0</v>
      </c>
      <c r="AR132" s="192">
        <f t="shared" si="172"/>
        <v>0</v>
      </c>
      <c r="AS132" s="22">
        <f t="shared" si="173"/>
        <v>0</v>
      </c>
      <c r="AT132" s="135">
        <f t="shared" si="174"/>
        <v>0</v>
      </c>
      <c r="AU132" s="192">
        <f t="shared" si="175"/>
        <v>0</v>
      </c>
      <c r="AV132" s="192">
        <f t="shared" si="176"/>
        <v>0</v>
      </c>
      <c r="AW132" s="22">
        <f t="shared" si="177"/>
        <v>0</v>
      </c>
      <c r="AX132" s="22">
        <f t="shared" si="178"/>
        <v>0</v>
      </c>
      <c r="AY132" s="192">
        <f t="shared" si="179"/>
        <v>0</v>
      </c>
      <c r="AZ132" s="192">
        <f t="shared" si="180"/>
        <v>0</v>
      </c>
      <c r="BA132" s="138">
        <f t="shared" si="141"/>
        <v>0</v>
      </c>
      <c r="BB132" s="138">
        <f t="shared" si="142"/>
        <v>0</v>
      </c>
      <c r="BC132" s="138">
        <f t="shared" si="143"/>
        <v>0</v>
      </c>
      <c r="BD132" s="138">
        <f t="shared" si="144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5" hidden="1" customHeight="1" thickBot="1">
      <c r="A133" s="194"/>
      <c r="B133" s="195"/>
      <c r="C133" s="228"/>
      <c r="D133" s="227">
        <f t="shared" si="184"/>
        <v>0</v>
      </c>
      <c r="E133" s="198">
        <f>E21</f>
        <v>0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81"/>
        <v/>
      </c>
      <c r="Q133" s="206" t="str">
        <f t="shared" si="168"/>
        <v/>
      </c>
      <c r="R133" s="205" t="str">
        <f t="shared" si="182"/>
        <v/>
      </c>
      <c r="S133" s="206" t="str">
        <f t="shared" si="169"/>
        <v/>
      </c>
      <c r="T133" s="190">
        <f t="shared" si="128"/>
        <v>0</v>
      </c>
      <c r="U133" s="191">
        <f t="shared" si="129"/>
        <v>0</v>
      </c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7" t="str">
        <f t="shared" ca="1" si="170"/>
        <v/>
      </c>
      <c r="AN133" s="467"/>
      <c r="AO133" s="468" t="str">
        <f t="shared" ca="1" si="183"/>
        <v/>
      </c>
      <c r="AP133" s="468"/>
      <c r="AQ133" s="192">
        <f t="shared" si="171"/>
        <v>0</v>
      </c>
      <c r="AR133" s="192">
        <f t="shared" si="172"/>
        <v>0</v>
      </c>
      <c r="AS133" s="22">
        <f t="shared" si="173"/>
        <v>0</v>
      </c>
      <c r="AT133" s="135">
        <f t="shared" si="174"/>
        <v>0</v>
      </c>
      <c r="AU133" s="192">
        <f t="shared" si="175"/>
        <v>0</v>
      </c>
      <c r="AV133" s="192">
        <f t="shared" si="176"/>
        <v>0</v>
      </c>
      <c r="AW133" s="22">
        <f t="shared" si="177"/>
        <v>0</v>
      </c>
      <c r="AX133" s="22">
        <f t="shared" si="178"/>
        <v>0</v>
      </c>
      <c r="AY133" s="192">
        <f t="shared" si="179"/>
        <v>0</v>
      </c>
      <c r="AZ133" s="192">
        <f t="shared" si="180"/>
        <v>0</v>
      </c>
      <c r="BA133" s="138">
        <f t="shared" si="141"/>
        <v>0</v>
      </c>
      <c r="BB133" s="138">
        <f t="shared" si="142"/>
        <v>0</v>
      </c>
      <c r="BC133" s="138">
        <f t="shared" si="143"/>
        <v>0</v>
      </c>
      <c r="BD133" s="138">
        <f t="shared" si="144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5" hidden="1" customHeight="1" thickBot="1">
      <c r="A134" s="194"/>
      <c r="B134" s="195"/>
      <c r="C134" s="228"/>
      <c r="D134" s="227">
        <f t="shared" si="184"/>
        <v>0</v>
      </c>
      <c r="E134" s="198">
        <f>E24</f>
        <v>0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81"/>
        <v/>
      </c>
      <c r="Q134" s="206" t="str">
        <f t="shared" si="168"/>
        <v/>
      </c>
      <c r="R134" s="205" t="str">
        <f t="shared" si="182"/>
        <v/>
      </c>
      <c r="S134" s="206" t="str">
        <f t="shared" si="169"/>
        <v/>
      </c>
      <c r="T134" s="190">
        <f t="shared" si="128"/>
        <v>0</v>
      </c>
      <c r="U134" s="191">
        <f t="shared" si="129"/>
        <v>0</v>
      </c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7" t="str">
        <f t="shared" ca="1" si="170"/>
        <v/>
      </c>
      <c r="AN134" s="467"/>
      <c r="AO134" s="468" t="str">
        <f t="shared" ca="1" si="183"/>
        <v/>
      </c>
      <c r="AP134" s="468"/>
      <c r="AQ134" s="192">
        <f t="shared" si="171"/>
        <v>0</v>
      </c>
      <c r="AR134" s="192">
        <f t="shared" si="172"/>
        <v>0</v>
      </c>
      <c r="AS134" s="22">
        <f t="shared" si="173"/>
        <v>0</v>
      </c>
      <c r="AT134" s="135">
        <f t="shared" si="174"/>
        <v>0</v>
      </c>
      <c r="AU134" s="192">
        <f t="shared" si="175"/>
        <v>0</v>
      </c>
      <c r="AV134" s="192">
        <f t="shared" si="176"/>
        <v>0</v>
      </c>
      <c r="AW134" s="22">
        <f t="shared" si="177"/>
        <v>0</v>
      </c>
      <c r="AX134" s="22">
        <f t="shared" si="178"/>
        <v>0</v>
      </c>
      <c r="AY134" s="192">
        <f t="shared" si="179"/>
        <v>0</v>
      </c>
      <c r="AZ134" s="192">
        <f t="shared" si="180"/>
        <v>0</v>
      </c>
      <c r="BA134" s="138">
        <f t="shared" si="141"/>
        <v>0</v>
      </c>
      <c r="BB134" s="138">
        <f t="shared" si="142"/>
        <v>0</v>
      </c>
      <c r="BC134" s="138">
        <f t="shared" si="143"/>
        <v>0</v>
      </c>
      <c r="BD134" s="138">
        <f t="shared" si="144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5" hidden="1" customHeight="1" thickBot="1">
      <c r="A135" s="194"/>
      <c r="B135" s="195"/>
      <c r="C135" s="228"/>
      <c r="D135" s="227">
        <f t="shared" si="184"/>
        <v>0</v>
      </c>
      <c r="E135" s="198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81"/>
        <v/>
      </c>
      <c r="Q135" s="206" t="str">
        <f t="shared" si="168"/>
        <v/>
      </c>
      <c r="R135" s="205" t="str">
        <f t="shared" si="182"/>
        <v/>
      </c>
      <c r="S135" s="206" t="str">
        <f t="shared" si="169"/>
        <v/>
      </c>
      <c r="T135" s="190">
        <f t="shared" si="128"/>
        <v>0</v>
      </c>
      <c r="U135" s="191">
        <f t="shared" si="129"/>
        <v>0</v>
      </c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7" t="str">
        <f t="shared" ca="1" si="170"/>
        <v/>
      </c>
      <c r="AN135" s="467"/>
      <c r="AO135" s="468" t="str">
        <f t="shared" ca="1" si="183"/>
        <v/>
      </c>
      <c r="AP135" s="468"/>
      <c r="AQ135" s="192">
        <f t="shared" si="171"/>
        <v>0</v>
      </c>
      <c r="AR135" s="192">
        <f t="shared" si="172"/>
        <v>0</v>
      </c>
      <c r="AS135" s="22">
        <f t="shared" si="173"/>
        <v>0</v>
      </c>
      <c r="AT135" s="135">
        <f t="shared" si="174"/>
        <v>0</v>
      </c>
      <c r="AU135" s="192">
        <f t="shared" si="175"/>
        <v>0</v>
      </c>
      <c r="AV135" s="192">
        <f t="shared" si="176"/>
        <v>0</v>
      </c>
      <c r="AW135" s="22">
        <f t="shared" si="177"/>
        <v>0</v>
      </c>
      <c r="AX135" s="22">
        <f t="shared" si="178"/>
        <v>0</v>
      </c>
      <c r="AY135" s="192">
        <f t="shared" si="179"/>
        <v>0</v>
      </c>
      <c r="AZ135" s="192">
        <f t="shared" si="180"/>
        <v>0</v>
      </c>
      <c r="BA135" s="138">
        <f t="shared" si="141"/>
        <v>0</v>
      </c>
      <c r="BB135" s="138">
        <f t="shared" si="142"/>
        <v>0</v>
      </c>
      <c r="BC135" s="138">
        <f t="shared" si="143"/>
        <v>0</v>
      </c>
      <c r="BD135" s="138">
        <f t="shared" si="144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5" hidden="1" customHeight="1" thickBot="1">
      <c r="A136" s="208"/>
      <c r="B136" s="209"/>
      <c r="C136" s="229"/>
      <c r="D136" s="230">
        <f t="shared" si="184"/>
        <v>0</v>
      </c>
      <c r="E136" s="231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81"/>
        <v/>
      </c>
      <c r="Q136" s="219" t="str">
        <f t="shared" si="168"/>
        <v/>
      </c>
      <c r="R136" s="218" t="str">
        <f t="shared" si="182"/>
        <v/>
      </c>
      <c r="S136" s="219" t="str">
        <f t="shared" si="169"/>
        <v/>
      </c>
      <c r="T136" s="190">
        <f t="shared" si="128"/>
        <v>0</v>
      </c>
      <c r="U136" s="191">
        <f t="shared" si="129"/>
        <v>0</v>
      </c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1" t="str">
        <f t="shared" ca="1" si="170"/>
        <v/>
      </c>
      <c r="AN136" s="471"/>
      <c r="AO136" s="472" t="str">
        <f t="shared" ca="1" si="183"/>
        <v/>
      </c>
      <c r="AP136" s="472"/>
      <c r="AQ136" s="192">
        <f t="shared" si="171"/>
        <v>0</v>
      </c>
      <c r="AR136" s="192">
        <f t="shared" si="172"/>
        <v>0</v>
      </c>
      <c r="AS136" s="22">
        <f t="shared" si="173"/>
        <v>0</v>
      </c>
      <c r="AT136" s="135">
        <f t="shared" si="174"/>
        <v>0</v>
      </c>
      <c r="AU136" s="192">
        <f t="shared" si="175"/>
        <v>0</v>
      </c>
      <c r="AV136" s="192">
        <f t="shared" si="176"/>
        <v>0</v>
      </c>
      <c r="AW136" s="22">
        <f t="shared" si="177"/>
        <v>0</v>
      </c>
      <c r="AX136" s="22">
        <f t="shared" si="178"/>
        <v>0</v>
      </c>
      <c r="AY136" s="192">
        <f t="shared" si="179"/>
        <v>0</v>
      </c>
      <c r="AZ136" s="192">
        <f t="shared" si="180"/>
        <v>0</v>
      </c>
      <c r="BA136" s="138">
        <f t="shared" si="141"/>
        <v>0</v>
      </c>
      <c r="BB136" s="138">
        <f t="shared" si="142"/>
        <v>0</v>
      </c>
      <c r="BC136" s="138">
        <f t="shared" si="143"/>
        <v>0</v>
      </c>
      <c r="BD136" s="138">
        <f t="shared" si="144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5" hidden="1" customHeight="1" thickBot="1">
      <c r="A137" s="20"/>
      <c r="C137" s="22"/>
      <c r="D137" s="220"/>
      <c r="E137" s="220"/>
      <c r="T137" s="190">
        <f t="shared" si="128"/>
        <v>0</v>
      </c>
      <c r="U137" s="191">
        <f t="shared" si="129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192"/>
      <c r="AV137" s="192"/>
      <c r="AW137" s="22"/>
      <c r="AX137" s="22"/>
      <c r="AY137" s="192"/>
      <c r="AZ137" s="192"/>
      <c r="BA137" s="223">
        <f t="shared" ref="BA137:BH137" si="185">SUM(BA127:BA136)</f>
        <v>0</v>
      </c>
      <c r="BB137" s="223">
        <f t="shared" si="185"/>
        <v>0</v>
      </c>
      <c r="BC137" s="223">
        <f t="shared" si="185"/>
        <v>0</v>
      </c>
      <c r="BD137" s="223">
        <f t="shared" si="185"/>
        <v>0</v>
      </c>
      <c r="BE137" s="223">
        <f t="shared" si="185"/>
        <v>0</v>
      </c>
      <c r="BF137" s="223">
        <f t="shared" si="185"/>
        <v>0</v>
      </c>
      <c r="BG137" s="223">
        <f t="shared" si="185"/>
        <v>0</v>
      </c>
      <c r="BH137" s="223">
        <f t="shared" si="185"/>
        <v>0</v>
      </c>
      <c r="BI137" s="22">
        <f>SUM(BA137:BH137)</f>
        <v>0</v>
      </c>
    </row>
    <row r="138" spans="1:61" ht="15" hidden="1" customHeight="1" thickBot="1">
      <c r="A138" s="177"/>
      <c r="B138" s="178"/>
      <c r="C138" s="224"/>
      <c r="D138" s="225">
        <f>E30</f>
        <v>0</v>
      </c>
      <c r="E138" s="181" t="str">
        <f>E3</f>
        <v xml:space="preserve">Erlenbach/Morlautern 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86">IF(G138="","",G138+I138+K138+M138+O138)</f>
        <v/>
      </c>
      <c r="R138" s="188" t="str">
        <f>IF(F138="","",AQ138+AS138+AU138+AW138+AY138)</f>
        <v/>
      </c>
      <c r="S138" s="189" t="str">
        <f t="shared" ref="S138:S147" si="187">IF(G138="","",AR138+AT138+AV138+AX138+AZ138)</f>
        <v/>
      </c>
      <c r="T138" s="190">
        <f t="shared" si="128"/>
        <v>0</v>
      </c>
      <c r="U138" s="191">
        <f t="shared" si="129"/>
        <v>0</v>
      </c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4" t="str">
        <f t="shared" ref="AM138:AM147" ca="1" si="188">IF(U138&lt;&gt;"","",IF(C138&lt;&gt;"","verlegt",IF(B138&lt;TODAY(),"offen","")))</f>
        <v/>
      </c>
      <c r="AN138" s="464"/>
      <c r="AO138" s="465" t="str">
        <f ca="1">IF(U138&lt;&gt;"","",IF(C138="","",IF(C138&lt;TODAY(),"offen","")))</f>
        <v/>
      </c>
      <c r="AP138" s="465"/>
      <c r="AQ138" s="192">
        <f t="shared" ref="AQ138:AQ147" si="189">IF(F138&gt;G138,1,0)</f>
        <v>0</v>
      </c>
      <c r="AR138" s="192">
        <f t="shared" ref="AR138:AR147" si="190">IF(G138&gt;F138,1,0)</f>
        <v>0</v>
      </c>
      <c r="AS138" s="22">
        <f t="shared" ref="AS138:AS147" si="191">IF(H138&gt;I138,1,0)</f>
        <v>0</v>
      </c>
      <c r="AT138" s="135">
        <f t="shared" ref="AT138:AT147" si="192">IF(I138&gt;H138,1,0)</f>
        <v>0</v>
      </c>
      <c r="AU138" s="192">
        <f t="shared" ref="AU138:AU147" si="193">IF(J138&gt;K138,1,0)</f>
        <v>0</v>
      </c>
      <c r="AV138" s="192">
        <f t="shared" ref="AV138:AV147" si="194">IF(K138&gt;J138,1,0)</f>
        <v>0</v>
      </c>
      <c r="AW138" s="22">
        <f t="shared" ref="AW138:AW147" si="195">IF(L138&gt;M138,1,0)</f>
        <v>0</v>
      </c>
      <c r="AX138" s="22">
        <f t="shared" ref="AX138:AX147" si="196">IF(M138&gt;L138,1,0)</f>
        <v>0</v>
      </c>
      <c r="AY138" s="192">
        <f t="shared" ref="AY138:AY147" si="197">IF(N138&gt;O138,1,0)</f>
        <v>0</v>
      </c>
      <c r="AZ138" s="192">
        <f t="shared" ref="AZ138:AZ147" si="198">IF(O138&gt;N138,1,0)</f>
        <v>0</v>
      </c>
      <c r="BA138" s="138">
        <f t="shared" si="141"/>
        <v>0</v>
      </c>
      <c r="BB138" s="138">
        <f t="shared" si="142"/>
        <v>0</v>
      </c>
      <c r="BC138" s="138">
        <f t="shared" si="143"/>
        <v>0</v>
      </c>
      <c r="BD138" s="138">
        <f t="shared" si="144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5" hidden="1" customHeight="1" thickBot="1">
      <c r="A139" s="194"/>
      <c r="B139" s="195"/>
      <c r="C139" s="228"/>
      <c r="D139" s="227">
        <f>D138</f>
        <v>0</v>
      </c>
      <c r="E139" s="198" t="str">
        <f>E6</f>
        <v>TSV Hütschenhausen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9">IF(F139="","",F139+H139+J139+L139+N139)</f>
        <v/>
      </c>
      <c r="Q139" s="206" t="str">
        <f t="shared" si="186"/>
        <v/>
      </c>
      <c r="R139" s="205" t="str">
        <f t="shared" ref="R139:R147" si="200">IF(F139="","",AQ139+AS139+AU139+AW139+AY139)</f>
        <v/>
      </c>
      <c r="S139" s="206" t="str">
        <f t="shared" si="187"/>
        <v/>
      </c>
      <c r="T139" s="190">
        <f t="shared" si="128"/>
        <v>0</v>
      </c>
      <c r="U139" s="191">
        <f t="shared" si="129"/>
        <v>0</v>
      </c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7" t="str">
        <f t="shared" ca="1" si="188"/>
        <v/>
      </c>
      <c r="AN139" s="467"/>
      <c r="AO139" s="468" t="str">
        <f t="shared" ref="AO139:AO147" ca="1" si="201">IF(U139&lt;&gt;"","",IF(C139="","",IF(C139&lt;TODAY(),"offen","")))</f>
        <v/>
      </c>
      <c r="AP139" s="468"/>
      <c r="AQ139" s="192">
        <f t="shared" si="189"/>
        <v>0</v>
      </c>
      <c r="AR139" s="192">
        <f t="shared" si="190"/>
        <v>0</v>
      </c>
      <c r="AS139" s="22">
        <f t="shared" si="191"/>
        <v>0</v>
      </c>
      <c r="AT139" s="135">
        <f t="shared" si="192"/>
        <v>0</v>
      </c>
      <c r="AU139" s="192">
        <f t="shared" si="193"/>
        <v>0</v>
      </c>
      <c r="AV139" s="192">
        <f t="shared" si="194"/>
        <v>0</v>
      </c>
      <c r="AW139" s="22">
        <f t="shared" si="195"/>
        <v>0</v>
      </c>
      <c r="AX139" s="22">
        <f t="shared" si="196"/>
        <v>0</v>
      </c>
      <c r="AY139" s="192">
        <f t="shared" si="197"/>
        <v>0</v>
      </c>
      <c r="AZ139" s="192">
        <f t="shared" si="198"/>
        <v>0</v>
      </c>
      <c r="BA139" s="138">
        <f t="shared" si="141"/>
        <v>0</v>
      </c>
      <c r="BB139" s="138">
        <f t="shared" si="142"/>
        <v>0</v>
      </c>
      <c r="BC139" s="138">
        <f t="shared" si="143"/>
        <v>0</v>
      </c>
      <c r="BD139" s="138">
        <f t="shared" si="144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5" hidden="1" customHeight="1" thickBot="1">
      <c r="A140" s="194"/>
      <c r="B140" s="195"/>
      <c r="C140" s="228"/>
      <c r="D140" s="227">
        <f t="shared" ref="D140:D147" si="202">D139</f>
        <v>0</v>
      </c>
      <c r="E140" s="198" t="str">
        <f>E9</f>
        <v xml:space="preserve">VBC Kaiserslautern 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9"/>
        <v/>
      </c>
      <c r="Q140" s="206" t="str">
        <f t="shared" si="186"/>
        <v/>
      </c>
      <c r="R140" s="205" t="str">
        <f t="shared" si="200"/>
        <v/>
      </c>
      <c r="S140" s="206" t="str">
        <f t="shared" si="187"/>
        <v/>
      </c>
      <c r="T140" s="190">
        <f t="shared" si="128"/>
        <v>0</v>
      </c>
      <c r="U140" s="191">
        <f t="shared" si="129"/>
        <v>0</v>
      </c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7" t="str">
        <f t="shared" ca="1" si="188"/>
        <v/>
      </c>
      <c r="AN140" s="467"/>
      <c r="AO140" s="468" t="str">
        <f t="shared" ca="1" si="201"/>
        <v/>
      </c>
      <c r="AP140" s="468"/>
      <c r="AQ140" s="192">
        <f t="shared" si="189"/>
        <v>0</v>
      </c>
      <c r="AR140" s="192">
        <f t="shared" si="190"/>
        <v>0</v>
      </c>
      <c r="AS140" s="22">
        <f t="shared" si="191"/>
        <v>0</v>
      </c>
      <c r="AT140" s="135">
        <f t="shared" si="192"/>
        <v>0</v>
      </c>
      <c r="AU140" s="192">
        <f t="shared" si="193"/>
        <v>0</v>
      </c>
      <c r="AV140" s="192">
        <f t="shared" si="194"/>
        <v>0</v>
      </c>
      <c r="AW140" s="22">
        <f t="shared" si="195"/>
        <v>0</v>
      </c>
      <c r="AX140" s="22">
        <f t="shared" si="196"/>
        <v>0</v>
      </c>
      <c r="AY140" s="192">
        <f t="shared" si="197"/>
        <v>0</v>
      </c>
      <c r="AZ140" s="192">
        <f t="shared" si="198"/>
        <v>0</v>
      </c>
      <c r="BA140" s="138">
        <f t="shared" si="141"/>
        <v>0</v>
      </c>
      <c r="BB140" s="138">
        <f t="shared" si="142"/>
        <v>0</v>
      </c>
      <c r="BC140" s="138">
        <f t="shared" si="143"/>
        <v>0</v>
      </c>
      <c r="BD140" s="138">
        <f t="shared" si="144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5" hidden="1" customHeight="1" thickBot="1">
      <c r="A141" s="194"/>
      <c r="B141" s="195"/>
      <c r="C141" s="228"/>
      <c r="D141" s="227">
        <f t="shared" si="202"/>
        <v>0</v>
      </c>
      <c r="E141" s="198" t="str">
        <f>E12</f>
        <v>SG Niederkirchen/Roßbach I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9"/>
        <v/>
      </c>
      <c r="Q141" s="206" t="str">
        <f t="shared" si="186"/>
        <v/>
      </c>
      <c r="R141" s="205" t="str">
        <f t="shared" si="200"/>
        <v/>
      </c>
      <c r="S141" s="206" t="str">
        <f t="shared" si="187"/>
        <v/>
      </c>
      <c r="T141" s="190">
        <f t="shared" si="128"/>
        <v>0</v>
      </c>
      <c r="U141" s="191">
        <f t="shared" si="129"/>
        <v>0</v>
      </c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9" t="str">
        <f t="shared" ca="1" si="188"/>
        <v/>
      </c>
      <c r="AN141" s="469"/>
      <c r="AO141" s="468" t="str">
        <f t="shared" ca="1" si="201"/>
        <v/>
      </c>
      <c r="AP141" s="468"/>
      <c r="AQ141" s="192">
        <f t="shared" si="189"/>
        <v>0</v>
      </c>
      <c r="AR141" s="192">
        <f t="shared" si="190"/>
        <v>0</v>
      </c>
      <c r="AS141" s="22">
        <f t="shared" si="191"/>
        <v>0</v>
      </c>
      <c r="AT141" s="135">
        <f t="shared" si="192"/>
        <v>0</v>
      </c>
      <c r="AU141" s="192">
        <f t="shared" si="193"/>
        <v>0</v>
      </c>
      <c r="AV141" s="192">
        <f t="shared" si="194"/>
        <v>0</v>
      </c>
      <c r="AW141" s="22">
        <f t="shared" si="195"/>
        <v>0</v>
      </c>
      <c r="AX141" s="22">
        <f t="shared" si="196"/>
        <v>0</v>
      </c>
      <c r="AY141" s="192">
        <f t="shared" si="197"/>
        <v>0</v>
      </c>
      <c r="AZ141" s="192">
        <f t="shared" si="198"/>
        <v>0</v>
      </c>
      <c r="BA141" s="138">
        <f t="shared" si="141"/>
        <v>0</v>
      </c>
      <c r="BB141" s="138">
        <f t="shared" si="142"/>
        <v>0</v>
      </c>
      <c r="BC141" s="138">
        <f t="shared" si="143"/>
        <v>0</v>
      </c>
      <c r="BD141" s="138">
        <f t="shared" si="144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5" hidden="1" customHeight="1" thickBot="1">
      <c r="A142" s="194"/>
      <c r="B142" s="195"/>
      <c r="C142" s="228"/>
      <c r="D142" s="227">
        <f t="shared" si="202"/>
        <v>0</v>
      </c>
      <c r="E142" s="198" t="str">
        <f>E15</f>
        <v>SV Miesenbach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9"/>
        <v/>
      </c>
      <c r="Q142" s="206" t="str">
        <f t="shared" si="186"/>
        <v/>
      </c>
      <c r="R142" s="205" t="str">
        <f t="shared" si="200"/>
        <v/>
      </c>
      <c r="S142" s="206" t="str">
        <f t="shared" si="187"/>
        <v/>
      </c>
      <c r="T142" s="190">
        <f t="shared" si="128"/>
        <v>0</v>
      </c>
      <c r="U142" s="191">
        <f t="shared" si="129"/>
        <v>0</v>
      </c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7" t="str">
        <f t="shared" ca="1" si="188"/>
        <v/>
      </c>
      <c r="AN142" s="467"/>
      <c r="AO142" s="468" t="str">
        <f t="shared" ca="1" si="201"/>
        <v/>
      </c>
      <c r="AP142" s="468"/>
      <c r="AQ142" s="192">
        <f t="shared" si="189"/>
        <v>0</v>
      </c>
      <c r="AR142" s="192">
        <f t="shared" si="190"/>
        <v>0</v>
      </c>
      <c r="AS142" s="22">
        <f t="shared" si="191"/>
        <v>0</v>
      </c>
      <c r="AT142" s="135">
        <f t="shared" si="192"/>
        <v>0</v>
      </c>
      <c r="AU142" s="192">
        <f t="shared" si="193"/>
        <v>0</v>
      </c>
      <c r="AV142" s="192">
        <f t="shared" si="194"/>
        <v>0</v>
      </c>
      <c r="AW142" s="22">
        <f t="shared" si="195"/>
        <v>0</v>
      </c>
      <c r="AX142" s="22">
        <f t="shared" si="196"/>
        <v>0</v>
      </c>
      <c r="AY142" s="192">
        <f t="shared" si="197"/>
        <v>0</v>
      </c>
      <c r="AZ142" s="192">
        <f t="shared" si="198"/>
        <v>0</v>
      </c>
      <c r="BA142" s="138">
        <f t="shared" si="141"/>
        <v>0</v>
      </c>
      <c r="BB142" s="138">
        <f t="shared" si="142"/>
        <v>0</v>
      </c>
      <c r="BC142" s="138">
        <f t="shared" si="143"/>
        <v>0</v>
      </c>
      <c r="BD142" s="138">
        <f t="shared" si="144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5" hidden="1" customHeight="1" thickBot="1">
      <c r="A143" s="194"/>
      <c r="B143" s="195"/>
      <c r="C143" s="228"/>
      <c r="D143" s="227">
        <f t="shared" si="202"/>
        <v>0</v>
      </c>
      <c r="E143" s="198" t="str">
        <f>E18</f>
        <v>TSG Trippstadt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9"/>
        <v/>
      </c>
      <c r="Q143" s="206" t="str">
        <f t="shared" si="186"/>
        <v/>
      </c>
      <c r="R143" s="205" t="str">
        <f t="shared" si="200"/>
        <v/>
      </c>
      <c r="S143" s="206" t="str">
        <f t="shared" si="187"/>
        <v/>
      </c>
      <c r="T143" s="190">
        <f t="shared" si="128"/>
        <v>0</v>
      </c>
      <c r="U143" s="191">
        <f t="shared" si="129"/>
        <v>0</v>
      </c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7" t="str">
        <f t="shared" ca="1" si="188"/>
        <v/>
      </c>
      <c r="AN143" s="467"/>
      <c r="AO143" s="468" t="str">
        <f t="shared" ca="1" si="201"/>
        <v/>
      </c>
      <c r="AP143" s="468"/>
      <c r="AQ143" s="192">
        <f t="shared" si="189"/>
        <v>0</v>
      </c>
      <c r="AR143" s="192">
        <f t="shared" si="190"/>
        <v>0</v>
      </c>
      <c r="AS143" s="22">
        <f t="shared" si="191"/>
        <v>0</v>
      </c>
      <c r="AT143" s="135">
        <f t="shared" si="192"/>
        <v>0</v>
      </c>
      <c r="AU143" s="192">
        <f t="shared" si="193"/>
        <v>0</v>
      </c>
      <c r="AV143" s="192">
        <f t="shared" si="194"/>
        <v>0</v>
      </c>
      <c r="AW143" s="22">
        <f t="shared" si="195"/>
        <v>0</v>
      </c>
      <c r="AX143" s="22">
        <f t="shared" si="196"/>
        <v>0</v>
      </c>
      <c r="AY143" s="192">
        <f t="shared" si="197"/>
        <v>0</v>
      </c>
      <c r="AZ143" s="192">
        <f t="shared" si="198"/>
        <v>0</v>
      </c>
      <c r="BA143" s="138">
        <f t="shared" si="141"/>
        <v>0</v>
      </c>
      <c r="BB143" s="138">
        <f t="shared" si="142"/>
        <v>0</v>
      </c>
      <c r="BC143" s="138">
        <f t="shared" si="143"/>
        <v>0</v>
      </c>
      <c r="BD143" s="138">
        <f t="shared" si="144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5" hidden="1" customHeight="1" thickBot="1">
      <c r="A144" s="194"/>
      <c r="B144" s="195"/>
      <c r="C144" s="228"/>
      <c r="D144" s="227">
        <f t="shared" si="202"/>
        <v>0</v>
      </c>
      <c r="E144" s="198">
        <f>E21</f>
        <v>0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9"/>
        <v/>
      </c>
      <c r="Q144" s="206" t="str">
        <f t="shared" si="186"/>
        <v/>
      </c>
      <c r="R144" s="205" t="str">
        <f t="shared" si="200"/>
        <v/>
      </c>
      <c r="S144" s="206" t="str">
        <f t="shared" si="187"/>
        <v/>
      </c>
      <c r="T144" s="190">
        <f t="shared" si="128"/>
        <v>0</v>
      </c>
      <c r="U144" s="191">
        <f t="shared" si="129"/>
        <v>0</v>
      </c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7" t="str">
        <f t="shared" ca="1" si="188"/>
        <v/>
      </c>
      <c r="AN144" s="467"/>
      <c r="AO144" s="468" t="str">
        <f t="shared" ca="1" si="201"/>
        <v/>
      </c>
      <c r="AP144" s="468"/>
      <c r="AQ144" s="192">
        <f t="shared" si="189"/>
        <v>0</v>
      </c>
      <c r="AR144" s="192">
        <f t="shared" si="190"/>
        <v>0</v>
      </c>
      <c r="AS144" s="22">
        <f t="shared" si="191"/>
        <v>0</v>
      </c>
      <c r="AT144" s="135">
        <f t="shared" si="192"/>
        <v>0</v>
      </c>
      <c r="AU144" s="192">
        <f t="shared" si="193"/>
        <v>0</v>
      </c>
      <c r="AV144" s="192">
        <f t="shared" si="194"/>
        <v>0</v>
      </c>
      <c r="AW144" s="22">
        <f t="shared" si="195"/>
        <v>0</v>
      </c>
      <c r="AX144" s="22">
        <f t="shared" si="196"/>
        <v>0</v>
      </c>
      <c r="AY144" s="192">
        <f t="shared" si="197"/>
        <v>0</v>
      </c>
      <c r="AZ144" s="192">
        <f t="shared" si="198"/>
        <v>0</v>
      </c>
      <c r="BA144" s="138">
        <f t="shared" si="141"/>
        <v>0</v>
      </c>
      <c r="BB144" s="138">
        <f t="shared" si="142"/>
        <v>0</v>
      </c>
      <c r="BC144" s="138">
        <f t="shared" si="143"/>
        <v>0</v>
      </c>
      <c r="BD144" s="138">
        <f t="shared" si="144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5" hidden="1" customHeight="1" thickBot="1">
      <c r="A145" s="194"/>
      <c r="B145" s="195"/>
      <c r="C145" s="228"/>
      <c r="D145" s="227">
        <f t="shared" si="202"/>
        <v>0</v>
      </c>
      <c r="E145" s="198">
        <f>E24</f>
        <v>0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9"/>
        <v/>
      </c>
      <c r="Q145" s="206" t="str">
        <f t="shared" si="186"/>
        <v/>
      </c>
      <c r="R145" s="205" t="str">
        <f t="shared" si="200"/>
        <v/>
      </c>
      <c r="S145" s="206" t="str">
        <f t="shared" si="187"/>
        <v/>
      </c>
      <c r="T145" s="190">
        <f t="shared" si="128"/>
        <v>0</v>
      </c>
      <c r="U145" s="191">
        <f t="shared" si="129"/>
        <v>0</v>
      </c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7" t="str">
        <f t="shared" ca="1" si="188"/>
        <v/>
      </c>
      <c r="AN145" s="467"/>
      <c r="AO145" s="468" t="str">
        <f t="shared" ca="1" si="201"/>
        <v/>
      </c>
      <c r="AP145" s="468"/>
      <c r="AQ145" s="192">
        <f t="shared" si="189"/>
        <v>0</v>
      </c>
      <c r="AR145" s="192">
        <f t="shared" si="190"/>
        <v>0</v>
      </c>
      <c r="AS145" s="22">
        <f t="shared" si="191"/>
        <v>0</v>
      </c>
      <c r="AT145" s="135">
        <f t="shared" si="192"/>
        <v>0</v>
      </c>
      <c r="AU145" s="192">
        <f t="shared" si="193"/>
        <v>0</v>
      </c>
      <c r="AV145" s="192">
        <f t="shared" si="194"/>
        <v>0</v>
      </c>
      <c r="AW145" s="22">
        <f t="shared" si="195"/>
        <v>0</v>
      </c>
      <c r="AX145" s="22">
        <f t="shared" si="196"/>
        <v>0</v>
      </c>
      <c r="AY145" s="192">
        <f t="shared" si="197"/>
        <v>0</v>
      </c>
      <c r="AZ145" s="192">
        <f t="shared" si="198"/>
        <v>0</v>
      </c>
      <c r="BA145" s="138">
        <f t="shared" si="141"/>
        <v>0</v>
      </c>
      <c r="BB145" s="138">
        <f t="shared" si="142"/>
        <v>0</v>
      </c>
      <c r="BC145" s="138">
        <f t="shared" si="143"/>
        <v>0</v>
      </c>
      <c r="BD145" s="138">
        <f t="shared" si="144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5" hidden="1" customHeight="1" thickBot="1">
      <c r="A146" s="194"/>
      <c r="B146" s="195"/>
      <c r="C146" s="228"/>
      <c r="D146" s="227">
        <f t="shared" si="202"/>
        <v>0</v>
      </c>
      <c r="E146" s="198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9"/>
        <v/>
      </c>
      <c r="Q146" s="206" t="str">
        <f t="shared" si="186"/>
        <v/>
      </c>
      <c r="R146" s="205" t="str">
        <f t="shared" si="200"/>
        <v/>
      </c>
      <c r="S146" s="206" t="str">
        <f t="shared" si="187"/>
        <v/>
      </c>
      <c r="T146" s="190">
        <f t="shared" si="128"/>
        <v>0</v>
      </c>
      <c r="U146" s="191">
        <f t="shared" si="129"/>
        <v>0</v>
      </c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7" t="str">
        <f t="shared" ca="1" si="188"/>
        <v/>
      </c>
      <c r="AN146" s="467"/>
      <c r="AO146" s="468" t="str">
        <f t="shared" ca="1" si="201"/>
        <v/>
      </c>
      <c r="AP146" s="468"/>
      <c r="AQ146" s="192">
        <f t="shared" si="189"/>
        <v>0</v>
      </c>
      <c r="AR146" s="192">
        <f t="shared" si="190"/>
        <v>0</v>
      </c>
      <c r="AS146" s="22">
        <f t="shared" si="191"/>
        <v>0</v>
      </c>
      <c r="AT146" s="135">
        <f t="shared" si="192"/>
        <v>0</v>
      </c>
      <c r="AU146" s="192">
        <f t="shared" si="193"/>
        <v>0</v>
      </c>
      <c r="AV146" s="192">
        <f t="shared" si="194"/>
        <v>0</v>
      </c>
      <c r="AW146" s="22">
        <f t="shared" si="195"/>
        <v>0</v>
      </c>
      <c r="AX146" s="22">
        <f t="shared" si="196"/>
        <v>0</v>
      </c>
      <c r="AY146" s="192">
        <f t="shared" si="197"/>
        <v>0</v>
      </c>
      <c r="AZ146" s="192">
        <f t="shared" si="198"/>
        <v>0</v>
      </c>
      <c r="BA146" s="138">
        <f t="shared" si="141"/>
        <v>0</v>
      </c>
      <c r="BB146" s="138">
        <f t="shared" si="142"/>
        <v>0</v>
      </c>
      <c r="BC146" s="138">
        <f t="shared" si="143"/>
        <v>0</v>
      </c>
      <c r="BD146" s="138">
        <f t="shared" si="144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5" hidden="1" customHeight="1" thickBot="1">
      <c r="A147" s="208"/>
      <c r="B147" s="209"/>
      <c r="C147" s="229"/>
      <c r="D147" s="230">
        <f t="shared" si="202"/>
        <v>0</v>
      </c>
      <c r="E147" s="231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9"/>
        <v/>
      </c>
      <c r="Q147" s="219" t="str">
        <f t="shared" si="186"/>
        <v/>
      </c>
      <c r="R147" s="218" t="str">
        <f t="shared" si="200"/>
        <v/>
      </c>
      <c r="S147" s="219" t="str">
        <f t="shared" si="187"/>
        <v/>
      </c>
      <c r="T147" s="190">
        <f t="shared" si="128"/>
        <v>0</v>
      </c>
      <c r="U147" s="191">
        <f t="shared" si="129"/>
        <v>0</v>
      </c>
      <c r="V147" s="470"/>
      <c r="W147" s="470"/>
      <c r="X147" s="470"/>
      <c r="Y147" s="470"/>
      <c r="Z147" s="470"/>
      <c r="AA147" s="470"/>
      <c r="AB147" s="470"/>
      <c r="AC147" s="470"/>
      <c r="AD147" s="470"/>
      <c r="AE147" s="470"/>
      <c r="AF147" s="470"/>
      <c r="AG147" s="470"/>
      <c r="AH147" s="470"/>
      <c r="AI147" s="470"/>
      <c r="AJ147" s="470"/>
      <c r="AK147" s="470"/>
      <c r="AL147" s="470"/>
      <c r="AM147" s="471" t="str">
        <f t="shared" ca="1" si="188"/>
        <v/>
      </c>
      <c r="AN147" s="471"/>
      <c r="AO147" s="472" t="str">
        <f t="shared" ca="1" si="201"/>
        <v/>
      </c>
      <c r="AP147" s="472"/>
      <c r="AQ147" s="192">
        <f t="shared" si="189"/>
        <v>0</v>
      </c>
      <c r="AR147" s="192">
        <f t="shared" si="190"/>
        <v>0</v>
      </c>
      <c r="AS147" s="22">
        <f t="shared" si="191"/>
        <v>0</v>
      </c>
      <c r="AT147" s="135">
        <f t="shared" si="192"/>
        <v>0</v>
      </c>
      <c r="AU147" s="192">
        <f t="shared" si="193"/>
        <v>0</v>
      </c>
      <c r="AV147" s="192">
        <f t="shared" si="194"/>
        <v>0</v>
      </c>
      <c r="AW147" s="22">
        <f t="shared" si="195"/>
        <v>0</v>
      </c>
      <c r="AX147" s="22">
        <f t="shared" si="196"/>
        <v>0</v>
      </c>
      <c r="AY147" s="192">
        <f t="shared" si="197"/>
        <v>0</v>
      </c>
      <c r="AZ147" s="192">
        <f t="shared" si="198"/>
        <v>0</v>
      </c>
      <c r="BA147" s="138">
        <f t="shared" si="141"/>
        <v>0</v>
      </c>
      <c r="BB147" s="138">
        <f t="shared" si="142"/>
        <v>0</v>
      </c>
      <c r="BC147" s="138">
        <f t="shared" si="143"/>
        <v>0</v>
      </c>
      <c r="BD147" s="138">
        <f t="shared" si="144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5" hidden="1" customHeight="1" thickBot="1">
      <c r="A148" s="20"/>
      <c r="C148" s="22"/>
      <c r="D148" s="220"/>
      <c r="E148" s="220"/>
      <c r="T148" s="190">
        <f t="shared" si="128"/>
        <v>0</v>
      </c>
      <c r="U148" s="191">
        <f t="shared" si="129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192"/>
      <c r="AV148" s="192"/>
      <c r="AW148" s="22"/>
      <c r="AX148" s="22"/>
      <c r="AY148" s="192"/>
      <c r="AZ148" s="192"/>
      <c r="BA148" s="223">
        <f t="shared" ref="BA148:BH148" si="203">SUM(BA138:BA147)</f>
        <v>0</v>
      </c>
      <c r="BB148" s="223">
        <f t="shared" si="203"/>
        <v>0</v>
      </c>
      <c r="BC148" s="223">
        <f t="shared" si="203"/>
        <v>0</v>
      </c>
      <c r="BD148" s="223">
        <f t="shared" si="203"/>
        <v>0</v>
      </c>
      <c r="BE148" s="223">
        <f t="shared" si="203"/>
        <v>0</v>
      </c>
      <c r="BF148" s="223">
        <f t="shared" si="203"/>
        <v>0</v>
      </c>
      <c r="BG148" s="223">
        <f t="shared" si="203"/>
        <v>0</v>
      </c>
      <c r="BH148" s="223">
        <f t="shared" si="203"/>
        <v>0</v>
      </c>
      <c r="BI148" s="22">
        <f>SUM(BA148:BH148)</f>
        <v>0</v>
      </c>
    </row>
    <row r="149" spans="1:61" ht="15" hidden="1" customHeight="1" thickBot="1">
      <c r="A149" s="177"/>
      <c r="B149" s="178"/>
      <c r="C149" s="224"/>
      <c r="D149" s="225">
        <f>E33</f>
        <v>0</v>
      </c>
      <c r="E149" s="181" t="str">
        <f>E3</f>
        <v xml:space="preserve">Erlenbach/Morlautern 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204">IF(G149="","",G149+I149+K149+M149+O149)</f>
        <v/>
      </c>
      <c r="R149" s="188" t="str">
        <f>IF(F149="","",AQ149+AS149+AU149+AW149+AY149)</f>
        <v/>
      </c>
      <c r="S149" s="189" t="str">
        <f t="shared" ref="S149:S158" si="205">IF(G149="","",AR149+AT149+AV149+AX149+AZ149)</f>
        <v/>
      </c>
      <c r="T149" s="190">
        <f t="shared" si="128"/>
        <v>0</v>
      </c>
      <c r="U149" s="191">
        <f t="shared" si="129"/>
        <v>0</v>
      </c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4" t="str">
        <f t="shared" ref="AM149:AM158" ca="1" si="206">IF(U149&lt;&gt;"","",IF(C149&lt;&gt;"","verlegt",IF(B149&lt;TODAY(),"offen","")))</f>
        <v/>
      </c>
      <c r="AN149" s="464"/>
      <c r="AO149" s="465" t="str">
        <f ca="1">IF(U149&lt;&gt;"","",IF(C149="","",IF(C149&lt;TODAY(),"offen","")))</f>
        <v/>
      </c>
      <c r="AP149" s="465"/>
      <c r="AQ149" s="192">
        <f t="shared" ref="AQ149:AQ158" si="207">IF(F149&gt;G149,1,0)</f>
        <v>0</v>
      </c>
      <c r="AR149" s="192">
        <f>IF(G149&gt;F149,1,0)</f>
        <v>0</v>
      </c>
      <c r="AS149" s="22">
        <f t="shared" ref="AS149:AS158" si="208">IF(H149&gt;I149,1,0)</f>
        <v>0</v>
      </c>
      <c r="AT149" s="135">
        <f t="shared" ref="AT149:AT158" si="209">IF(I149&gt;H149,1,0)</f>
        <v>0</v>
      </c>
      <c r="AU149" s="192">
        <f t="shared" ref="AU149:AU158" si="210">IF(J149&gt;K149,1,0)</f>
        <v>0</v>
      </c>
      <c r="AV149" s="192">
        <f t="shared" ref="AV149:AV158" si="211">IF(K149&gt;J149,1,0)</f>
        <v>0</v>
      </c>
      <c r="AW149" s="22">
        <f t="shared" ref="AW149:AW158" si="212">IF(L149&gt;M149,1,0)</f>
        <v>0</v>
      </c>
      <c r="AX149" s="22">
        <f t="shared" ref="AX149:AX158" si="213">IF(M149&gt;L149,1,0)</f>
        <v>0</v>
      </c>
      <c r="AY149" s="192">
        <f t="shared" ref="AY149:AY158" si="214">IF(N149&gt;O149,1,0)</f>
        <v>0</v>
      </c>
      <c r="AZ149" s="192">
        <f t="shared" ref="AZ149:AZ158" si="215">IF(O149&gt;N149,1,0)</f>
        <v>0</v>
      </c>
      <c r="BA149" s="138">
        <f t="shared" si="141"/>
        <v>0</v>
      </c>
      <c r="BB149" s="138">
        <f t="shared" si="142"/>
        <v>0</v>
      </c>
      <c r="BC149" s="138">
        <f t="shared" si="143"/>
        <v>0</v>
      </c>
      <c r="BD149" s="138">
        <f t="shared" si="144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5" hidden="1" customHeight="1" thickBot="1">
      <c r="A150" s="194"/>
      <c r="B150" s="195"/>
      <c r="C150" s="228"/>
      <c r="D150" s="227">
        <f>D149</f>
        <v>0</v>
      </c>
      <c r="E150" s="198" t="str">
        <f>E6</f>
        <v>TSV Hütschenhausen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16">IF(F150="","",F150+H150+J150+L150+N150)</f>
        <v/>
      </c>
      <c r="Q150" s="206" t="str">
        <f t="shared" si="204"/>
        <v/>
      </c>
      <c r="R150" s="205" t="str">
        <f t="shared" ref="R150:R158" si="217">IF(F150="","",AQ150+AS150+AU150+AW150+AY150)</f>
        <v/>
      </c>
      <c r="S150" s="206" t="str">
        <f t="shared" si="205"/>
        <v/>
      </c>
      <c r="T150" s="190">
        <f t="shared" si="128"/>
        <v>0</v>
      </c>
      <c r="U150" s="191">
        <f t="shared" si="129"/>
        <v>0</v>
      </c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7" t="str">
        <f t="shared" ca="1" si="206"/>
        <v/>
      </c>
      <c r="AN150" s="467"/>
      <c r="AO150" s="468" t="str">
        <f t="shared" ref="AO150:AO158" ca="1" si="218">IF(U150&lt;&gt;"","",IF(C150="","",IF(C150&lt;TODAY(),"offen","")))</f>
        <v/>
      </c>
      <c r="AP150" s="468"/>
      <c r="AQ150" s="192">
        <f t="shared" si="207"/>
        <v>0</v>
      </c>
      <c r="AR150" s="192">
        <f t="shared" ref="AR150:AR158" si="219">IF(G150&gt;F150,1,0)</f>
        <v>0</v>
      </c>
      <c r="AS150" s="22">
        <f t="shared" si="208"/>
        <v>0</v>
      </c>
      <c r="AT150" s="135">
        <f t="shared" si="209"/>
        <v>0</v>
      </c>
      <c r="AU150" s="192">
        <f t="shared" si="210"/>
        <v>0</v>
      </c>
      <c r="AV150" s="192">
        <f t="shared" si="211"/>
        <v>0</v>
      </c>
      <c r="AW150" s="22">
        <f t="shared" si="212"/>
        <v>0</v>
      </c>
      <c r="AX150" s="22">
        <f t="shared" si="213"/>
        <v>0</v>
      </c>
      <c r="AY150" s="192">
        <f t="shared" si="214"/>
        <v>0</v>
      </c>
      <c r="AZ150" s="192">
        <f t="shared" si="215"/>
        <v>0</v>
      </c>
      <c r="BA150" s="138">
        <f t="shared" si="141"/>
        <v>0</v>
      </c>
      <c r="BB150" s="138">
        <f t="shared" si="142"/>
        <v>0</v>
      </c>
      <c r="BC150" s="138">
        <f t="shared" si="143"/>
        <v>0</v>
      </c>
      <c r="BD150" s="138">
        <f t="shared" si="144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5" hidden="1" customHeight="1" thickBot="1">
      <c r="A151" s="194"/>
      <c r="B151" s="195"/>
      <c r="C151" s="228"/>
      <c r="D151" s="227">
        <f t="shared" ref="D151:D158" si="220">D150</f>
        <v>0</v>
      </c>
      <c r="E151" s="198" t="str">
        <f>E9</f>
        <v xml:space="preserve">VBC Kaiserslautern 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16"/>
        <v/>
      </c>
      <c r="Q151" s="206" t="str">
        <f t="shared" si="204"/>
        <v/>
      </c>
      <c r="R151" s="205" t="str">
        <f t="shared" si="217"/>
        <v/>
      </c>
      <c r="S151" s="206" t="str">
        <f t="shared" si="205"/>
        <v/>
      </c>
      <c r="T151" s="190">
        <f t="shared" si="128"/>
        <v>0</v>
      </c>
      <c r="U151" s="191">
        <f t="shared" si="129"/>
        <v>0</v>
      </c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7" t="str">
        <f t="shared" ca="1" si="206"/>
        <v/>
      </c>
      <c r="AN151" s="467"/>
      <c r="AO151" s="468" t="str">
        <f t="shared" ca="1" si="218"/>
        <v/>
      </c>
      <c r="AP151" s="468"/>
      <c r="AQ151" s="192">
        <f t="shared" si="207"/>
        <v>0</v>
      </c>
      <c r="AR151" s="192">
        <f t="shared" si="219"/>
        <v>0</v>
      </c>
      <c r="AS151" s="22">
        <f t="shared" si="208"/>
        <v>0</v>
      </c>
      <c r="AT151" s="135">
        <f t="shared" si="209"/>
        <v>0</v>
      </c>
      <c r="AU151" s="192">
        <f t="shared" si="210"/>
        <v>0</v>
      </c>
      <c r="AV151" s="192">
        <f t="shared" si="211"/>
        <v>0</v>
      </c>
      <c r="AW151" s="22">
        <f t="shared" si="212"/>
        <v>0</v>
      </c>
      <c r="AX151" s="22">
        <f t="shared" si="213"/>
        <v>0</v>
      </c>
      <c r="AY151" s="192">
        <f t="shared" si="214"/>
        <v>0</v>
      </c>
      <c r="AZ151" s="192">
        <f t="shared" si="215"/>
        <v>0</v>
      </c>
      <c r="BA151" s="138">
        <f t="shared" si="141"/>
        <v>0</v>
      </c>
      <c r="BB151" s="138">
        <f t="shared" si="142"/>
        <v>0</v>
      </c>
      <c r="BC151" s="138">
        <f t="shared" si="143"/>
        <v>0</v>
      </c>
      <c r="BD151" s="138">
        <f t="shared" si="144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5" hidden="1" customHeight="1" thickBot="1">
      <c r="A152" s="194"/>
      <c r="B152" s="195"/>
      <c r="C152" s="228"/>
      <c r="D152" s="227">
        <f t="shared" si="220"/>
        <v>0</v>
      </c>
      <c r="E152" s="198" t="str">
        <f>E12</f>
        <v>SG Niederkirchen/Roßbach I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16"/>
        <v/>
      </c>
      <c r="Q152" s="206" t="str">
        <f t="shared" si="204"/>
        <v/>
      </c>
      <c r="R152" s="205" t="str">
        <f t="shared" si="217"/>
        <v/>
      </c>
      <c r="S152" s="206" t="str">
        <f t="shared" si="205"/>
        <v/>
      </c>
      <c r="T152" s="190">
        <f t="shared" si="128"/>
        <v>0</v>
      </c>
      <c r="U152" s="191">
        <f t="shared" si="129"/>
        <v>0</v>
      </c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9" t="str">
        <f t="shared" ca="1" si="206"/>
        <v/>
      </c>
      <c r="AN152" s="469"/>
      <c r="AO152" s="468" t="str">
        <f t="shared" ca="1" si="218"/>
        <v/>
      </c>
      <c r="AP152" s="468"/>
      <c r="AQ152" s="192">
        <f t="shared" si="207"/>
        <v>0</v>
      </c>
      <c r="AR152" s="192">
        <f t="shared" si="219"/>
        <v>0</v>
      </c>
      <c r="AS152" s="22">
        <f t="shared" si="208"/>
        <v>0</v>
      </c>
      <c r="AT152" s="135">
        <f t="shared" si="209"/>
        <v>0</v>
      </c>
      <c r="AU152" s="192">
        <f t="shared" si="210"/>
        <v>0</v>
      </c>
      <c r="AV152" s="192">
        <f t="shared" si="211"/>
        <v>0</v>
      </c>
      <c r="AW152" s="22">
        <f t="shared" si="212"/>
        <v>0</v>
      </c>
      <c r="AX152" s="22">
        <f t="shared" si="213"/>
        <v>0</v>
      </c>
      <c r="AY152" s="192">
        <f t="shared" si="214"/>
        <v>0</v>
      </c>
      <c r="AZ152" s="192">
        <f t="shared" si="215"/>
        <v>0</v>
      </c>
      <c r="BA152" s="138">
        <f t="shared" si="141"/>
        <v>0</v>
      </c>
      <c r="BB152" s="138">
        <f t="shared" si="142"/>
        <v>0</v>
      </c>
      <c r="BC152" s="138">
        <f t="shared" si="143"/>
        <v>0</v>
      </c>
      <c r="BD152" s="138">
        <f t="shared" si="144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5" hidden="1" customHeight="1" thickBot="1">
      <c r="A153" s="194"/>
      <c r="B153" s="195"/>
      <c r="C153" s="228"/>
      <c r="D153" s="227">
        <f t="shared" si="220"/>
        <v>0</v>
      </c>
      <c r="E153" s="198" t="str">
        <f>E15</f>
        <v>SV Miesenbach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16"/>
        <v/>
      </c>
      <c r="Q153" s="206" t="str">
        <f t="shared" si="204"/>
        <v/>
      </c>
      <c r="R153" s="205" t="str">
        <f t="shared" si="217"/>
        <v/>
      </c>
      <c r="S153" s="206" t="str">
        <f t="shared" si="205"/>
        <v/>
      </c>
      <c r="T153" s="190">
        <f t="shared" si="128"/>
        <v>0</v>
      </c>
      <c r="U153" s="191">
        <f t="shared" si="129"/>
        <v>0</v>
      </c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7" t="str">
        <f t="shared" ca="1" si="206"/>
        <v/>
      </c>
      <c r="AN153" s="467"/>
      <c r="AO153" s="468" t="str">
        <f t="shared" ca="1" si="218"/>
        <v/>
      </c>
      <c r="AP153" s="468"/>
      <c r="AQ153" s="192">
        <f t="shared" si="207"/>
        <v>0</v>
      </c>
      <c r="AR153" s="192">
        <f t="shared" si="219"/>
        <v>0</v>
      </c>
      <c r="AS153" s="22">
        <f t="shared" si="208"/>
        <v>0</v>
      </c>
      <c r="AT153" s="135">
        <f t="shared" si="209"/>
        <v>0</v>
      </c>
      <c r="AU153" s="192">
        <f t="shared" si="210"/>
        <v>0</v>
      </c>
      <c r="AV153" s="192">
        <f t="shared" si="211"/>
        <v>0</v>
      </c>
      <c r="AW153" s="22">
        <f t="shared" si="212"/>
        <v>0</v>
      </c>
      <c r="AX153" s="22">
        <f t="shared" si="213"/>
        <v>0</v>
      </c>
      <c r="AY153" s="192">
        <f t="shared" si="214"/>
        <v>0</v>
      </c>
      <c r="AZ153" s="192">
        <f t="shared" si="215"/>
        <v>0</v>
      </c>
      <c r="BA153" s="138">
        <f t="shared" si="141"/>
        <v>0</v>
      </c>
      <c r="BB153" s="138">
        <f t="shared" si="142"/>
        <v>0</v>
      </c>
      <c r="BC153" s="138">
        <f t="shared" si="143"/>
        <v>0</v>
      </c>
      <c r="BD153" s="138">
        <f t="shared" si="144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5" hidden="1" customHeight="1" thickBot="1">
      <c r="A154" s="194"/>
      <c r="B154" s="195"/>
      <c r="C154" s="228"/>
      <c r="D154" s="227">
        <f t="shared" si="220"/>
        <v>0</v>
      </c>
      <c r="E154" s="198" t="str">
        <f>E18</f>
        <v>TSG Trippstadt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16"/>
        <v/>
      </c>
      <c r="Q154" s="206" t="str">
        <f t="shared" si="204"/>
        <v/>
      </c>
      <c r="R154" s="205" t="str">
        <f t="shared" si="217"/>
        <v/>
      </c>
      <c r="S154" s="206" t="str">
        <f t="shared" si="205"/>
        <v/>
      </c>
      <c r="T154" s="190">
        <f t="shared" si="128"/>
        <v>0</v>
      </c>
      <c r="U154" s="191">
        <f t="shared" si="129"/>
        <v>0</v>
      </c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466"/>
      <c r="AM154" s="467" t="str">
        <f t="shared" ca="1" si="206"/>
        <v/>
      </c>
      <c r="AN154" s="467"/>
      <c r="AO154" s="468" t="str">
        <f t="shared" ca="1" si="218"/>
        <v/>
      </c>
      <c r="AP154" s="468"/>
      <c r="AQ154" s="192">
        <f t="shared" si="207"/>
        <v>0</v>
      </c>
      <c r="AR154" s="192">
        <f t="shared" si="219"/>
        <v>0</v>
      </c>
      <c r="AS154" s="22">
        <f t="shared" si="208"/>
        <v>0</v>
      </c>
      <c r="AT154" s="135">
        <f t="shared" si="209"/>
        <v>0</v>
      </c>
      <c r="AU154" s="192">
        <f t="shared" si="210"/>
        <v>0</v>
      </c>
      <c r="AV154" s="192">
        <f t="shared" si="211"/>
        <v>0</v>
      </c>
      <c r="AW154" s="22">
        <f t="shared" si="212"/>
        <v>0</v>
      </c>
      <c r="AX154" s="22">
        <f t="shared" si="213"/>
        <v>0</v>
      </c>
      <c r="AY154" s="192">
        <f t="shared" si="214"/>
        <v>0</v>
      </c>
      <c r="AZ154" s="192">
        <f t="shared" si="215"/>
        <v>0</v>
      </c>
      <c r="BA154" s="138">
        <f t="shared" si="141"/>
        <v>0</v>
      </c>
      <c r="BB154" s="138">
        <f t="shared" si="142"/>
        <v>0</v>
      </c>
      <c r="BC154" s="138">
        <f t="shared" si="143"/>
        <v>0</v>
      </c>
      <c r="BD154" s="138">
        <f t="shared" si="144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5" hidden="1" customHeight="1" thickBot="1">
      <c r="A155" s="194"/>
      <c r="B155" s="195"/>
      <c r="C155" s="228"/>
      <c r="D155" s="227">
        <f t="shared" si="220"/>
        <v>0</v>
      </c>
      <c r="E155" s="198">
        <f>E21</f>
        <v>0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16"/>
        <v/>
      </c>
      <c r="Q155" s="206" t="str">
        <f t="shared" si="204"/>
        <v/>
      </c>
      <c r="R155" s="205" t="str">
        <f t="shared" si="217"/>
        <v/>
      </c>
      <c r="S155" s="206" t="str">
        <f t="shared" si="205"/>
        <v/>
      </c>
      <c r="T155" s="190">
        <f t="shared" si="128"/>
        <v>0</v>
      </c>
      <c r="U155" s="191">
        <f t="shared" si="129"/>
        <v>0</v>
      </c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7" t="str">
        <f t="shared" ca="1" si="206"/>
        <v/>
      </c>
      <c r="AN155" s="467"/>
      <c r="AO155" s="468" t="str">
        <f t="shared" ca="1" si="218"/>
        <v/>
      </c>
      <c r="AP155" s="468"/>
      <c r="AQ155" s="192">
        <f t="shared" si="207"/>
        <v>0</v>
      </c>
      <c r="AR155" s="192">
        <f t="shared" si="219"/>
        <v>0</v>
      </c>
      <c r="AS155" s="22">
        <f t="shared" si="208"/>
        <v>0</v>
      </c>
      <c r="AT155" s="135">
        <f t="shared" si="209"/>
        <v>0</v>
      </c>
      <c r="AU155" s="192">
        <f t="shared" si="210"/>
        <v>0</v>
      </c>
      <c r="AV155" s="192">
        <f t="shared" si="211"/>
        <v>0</v>
      </c>
      <c r="AW155" s="22">
        <f t="shared" si="212"/>
        <v>0</v>
      </c>
      <c r="AX155" s="22">
        <f t="shared" si="213"/>
        <v>0</v>
      </c>
      <c r="AY155" s="192">
        <f t="shared" si="214"/>
        <v>0</v>
      </c>
      <c r="AZ155" s="192">
        <f t="shared" si="215"/>
        <v>0</v>
      </c>
      <c r="BA155" s="138">
        <f t="shared" si="141"/>
        <v>0</v>
      </c>
      <c r="BB155" s="138">
        <f t="shared" si="142"/>
        <v>0</v>
      </c>
      <c r="BC155" s="138">
        <f t="shared" si="143"/>
        <v>0</v>
      </c>
      <c r="BD155" s="138">
        <f t="shared" si="144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5" hidden="1" customHeight="1" thickBot="1">
      <c r="A156" s="194"/>
      <c r="B156" s="195"/>
      <c r="C156" s="228"/>
      <c r="D156" s="227">
        <f t="shared" si="220"/>
        <v>0</v>
      </c>
      <c r="E156" s="198">
        <f>E24</f>
        <v>0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16"/>
        <v/>
      </c>
      <c r="Q156" s="206" t="str">
        <f t="shared" si="204"/>
        <v/>
      </c>
      <c r="R156" s="205" t="str">
        <f t="shared" si="217"/>
        <v/>
      </c>
      <c r="S156" s="206" t="str">
        <f t="shared" si="205"/>
        <v/>
      </c>
      <c r="T156" s="190">
        <f t="shared" si="128"/>
        <v>0</v>
      </c>
      <c r="U156" s="191">
        <f t="shared" si="129"/>
        <v>0</v>
      </c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466"/>
      <c r="AM156" s="467" t="str">
        <f t="shared" ca="1" si="206"/>
        <v/>
      </c>
      <c r="AN156" s="467"/>
      <c r="AO156" s="468" t="str">
        <f t="shared" ca="1" si="218"/>
        <v/>
      </c>
      <c r="AP156" s="468"/>
      <c r="AQ156" s="192">
        <f t="shared" si="207"/>
        <v>0</v>
      </c>
      <c r="AR156" s="192">
        <f t="shared" si="219"/>
        <v>0</v>
      </c>
      <c r="AS156" s="22">
        <f t="shared" si="208"/>
        <v>0</v>
      </c>
      <c r="AT156" s="135">
        <f t="shared" si="209"/>
        <v>0</v>
      </c>
      <c r="AU156" s="192">
        <f t="shared" si="210"/>
        <v>0</v>
      </c>
      <c r="AV156" s="192">
        <f t="shared" si="211"/>
        <v>0</v>
      </c>
      <c r="AW156" s="22">
        <f t="shared" si="212"/>
        <v>0</v>
      </c>
      <c r="AX156" s="22">
        <f t="shared" si="213"/>
        <v>0</v>
      </c>
      <c r="AY156" s="192">
        <f t="shared" si="214"/>
        <v>0</v>
      </c>
      <c r="AZ156" s="192">
        <f t="shared" si="215"/>
        <v>0</v>
      </c>
      <c r="BA156" s="138">
        <f t="shared" si="141"/>
        <v>0</v>
      </c>
      <c r="BB156" s="138">
        <f t="shared" si="142"/>
        <v>0</v>
      </c>
      <c r="BC156" s="138">
        <f t="shared" si="143"/>
        <v>0</v>
      </c>
      <c r="BD156" s="138">
        <f t="shared" si="144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5" hidden="1" thickBot="1">
      <c r="A157" s="194"/>
      <c r="B157" s="195"/>
      <c r="C157" s="228"/>
      <c r="D157" s="227">
        <f t="shared" si="220"/>
        <v>0</v>
      </c>
      <c r="E157" s="198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16"/>
        <v/>
      </c>
      <c r="Q157" s="206" t="str">
        <f t="shared" si="204"/>
        <v/>
      </c>
      <c r="R157" s="205" t="str">
        <f t="shared" si="217"/>
        <v/>
      </c>
      <c r="S157" s="206" t="str">
        <f t="shared" si="205"/>
        <v/>
      </c>
      <c r="T157" s="190">
        <f t="shared" si="128"/>
        <v>0</v>
      </c>
      <c r="U157" s="191">
        <f t="shared" si="129"/>
        <v>0</v>
      </c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7" t="str">
        <f t="shared" ca="1" si="206"/>
        <v/>
      </c>
      <c r="AN157" s="467"/>
      <c r="AO157" s="468" t="str">
        <f t="shared" ca="1" si="218"/>
        <v/>
      </c>
      <c r="AP157" s="468"/>
      <c r="AQ157" s="192">
        <f t="shared" si="207"/>
        <v>0</v>
      </c>
      <c r="AR157" s="192">
        <f t="shared" si="219"/>
        <v>0</v>
      </c>
      <c r="AS157" s="22">
        <f t="shared" si="208"/>
        <v>0</v>
      </c>
      <c r="AT157" s="135">
        <f t="shared" si="209"/>
        <v>0</v>
      </c>
      <c r="AU157" s="192">
        <f t="shared" si="210"/>
        <v>0</v>
      </c>
      <c r="AV157" s="192">
        <f t="shared" si="211"/>
        <v>0</v>
      </c>
      <c r="AW157" s="22">
        <f t="shared" si="212"/>
        <v>0</v>
      </c>
      <c r="AX157" s="22">
        <f t="shared" si="213"/>
        <v>0</v>
      </c>
      <c r="AY157" s="192">
        <f t="shared" si="214"/>
        <v>0</v>
      </c>
      <c r="AZ157" s="192">
        <f t="shared" si="215"/>
        <v>0</v>
      </c>
      <c r="BA157" s="138">
        <f t="shared" si="141"/>
        <v>0</v>
      </c>
      <c r="BB157" s="138">
        <f t="shared" si="142"/>
        <v>0</v>
      </c>
      <c r="BC157" s="138">
        <f t="shared" si="143"/>
        <v>0</v>
      </c>
      <c r="BD157" s="138">
        <f t="shared" si="144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5" hidden="1" thickBot="1">
      <c r="A158" s="208"/>
      <c r="B158" s="209"/>
      <c r="C158" s="229"/>
      <c r="D158" s="230">
        <f t="shared" si="220"/>
        <v>0</v>
      </c>
      <c r="E158" s="231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16"/>
        <v/>
      </c>
      <c r="Q158" s="219" t="str">
        <f t="shared" si="204"/>
        <v/>
      </c>
      <c r="R158" s="218" t="str">
        <f t="shared" si="217"/>
        <v/>
      </c>
      <c r="S158" s="219" t="str">
        <f t="shared" si="205"/>
        <v/>
      </c>
      <c r="T158" s="190">
        <f t="shared" si="128"/>
        <v>0</v>
      </c>
      <c r="U158" s="191">
        <f t="shared" si="129"/>
        <v>0</v>
      </c>
      <c r="V158" s="470"/>
      <c r="W158" s="470"/>
      <c r="X158" s="470"/>
      <c r="Y158" s="470"/>
      <c r="Z158" s="470"/>
      <c r="AA158" s="470"/>
      <c r="AB158" s="470"/>
      <c r="AC158" s="470"/>
      <c r="AD158" s="470"/>
      <c r="AE158" s="470"/>
      <c r="AF158" s="470"/>
      <c r="AG158" s="470"/>
      <c r="AH158" s="470"/>
      <c r="AI158" s="470"/>
      <c r="AJ158" s="470"/>
      <c r="AK158" s="470"/>
      <c r="AL158" s="470"/>
      <c r="AM158" s="471" t="str">
        <f t="shared" ca="1" si="206"/>
        <v/>
      </c>
      <c r="AN158" s="471"/>
      <c r="AO158" s="472" t="str">
        <f t="shared" ca="1" si="218"/>
        <v/>
      </c>
      <c r="AP158" s="472"/>
      <c r="AQ158" s="192">
        <f t="shared" si="207"/>
        <v>0</v>
      </c>
      <c r="AR158" s="192">
        <f t="shared" si="219"/>
        <v>0</v>
      </c>
      <c r="AS158" s="22">
        <f t="shared" si="208"/>
        <v>0</v>
      </c>
      <c r="AT158" s="135">
        <f t="shared" si="209"/>
        <v>0</v>
      </c>
      <c r="AU158" s="192">
        <f t="shared" si="210"/>
        <v>0</v>
      </c>
      <c r="AV158" s="192">
        <f t="shared" si="211"/>
        <v>0</v>
      </c>
      <c r="AW158" s="22">
        <f t="shared" si="212"/>
        <v>0</v>
      </c>
      <c r="AX158" s="22">
        <f t="shared" si="213"/>
        <v>0</v>
      </c>
      <c r="AY158" s="192">
        <f t="shared" si="214"/>
        <v>0</v>
      </c>
      <c r="AZ158" s="192">
        <f t="shared" si="215"/>
        <v>0</v>
      </c>
      <c r="BA158" s="138">
        <f t="shared" si="141"/>
        <v>0</v>
      </c>
      <c r="BB158" s="138">
        <f t="shared" si="142"/>
        <v>0</v>
      </c>
      <c r="BC158" s="138">
        <f t="shared" si="143"/>
        <v>0</v>
      </c>
      <c r="BD158" s="138">
        <f t="shared" si="144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4.4">
      <c r="A159" s="20"/>
      <c r="C159" s="22"/>
      <c r="AQ159" s="234"/>
      <c r="AR159" s="234"/>
      <c r="AS159" s="234"/>
      <c r="AU159" s="234"/>
      <c r="AV159" s="234"/>
      <c r="AW159" s="234"/>
      <c r="AX159" s="234"/>
      <c r="AY159" s="234"/>
      <c r="AZ159" s="234"/>
      <c r="BA159" s="223">
        <f t="shared" ref="BA159:BH159" si="221">SUM(BA149:BA158)</f>
        <v>0</v>
      </c>
      <c r="BB159" s="223">
        <f t="shared" si="221"/>
        <v>0</v>
      </c>
      <c r="BC159" s="223">
        <f t="shared" si="221"/>
        <v>0</v>
      </c>
      <c r="BD159" s="223">
        <f t="shared" si="221"/>
        <v>0</v>
      </c>
      <c r="BE159" s="223">
        <f t="shared" si="221"/>
        <v>0</v>
      </c>
      <c r="BF159" s="223">
        <f t="shared" si="221"/>
        <v>0</v>
      </c>
      <c r="BG159" s="223">
        <f t="shared" si="221"/>
        <v>0</v>
      </c>
      <c r="BH159" s="223">
        <f t="shared" si="221"/>
        <v>0</v>
      </c>
      <c r="BI159" s="22">
        <f>SUM(BA159:BH159)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1"/>
  <sheetViews>
    <sheetView tabSelected="1" zoomScale="86" zoomScaleNormal="86" workbookViewId="0">
      <selection activeCell="L122" sqref="L122"/>
    </sheetView>
  </sheetViews>
  <sheetFormatPr baseColWidth="10" defaultColWidth="10.6640625" defaultRowHeight="13.2"/>
  <cols>
    <col min="1" max="1" width="6.6640625" style="8" bestFit="1" customWidth="1"/>
    <col min="2" max="2" width="33.109375" style="21" bestFit="1" customWidth="1"/>
    <col min="3" max="3" width="9.88671875" style="8" bestFit="1" customWidth="1"/>
    <col min="4" max="5" width="21.33203125" style="8" bestFit="1" customWidth="1"/>
    <col min="6" max="11" width="4" style="8" bestFit="1" customWidth="1"/>
    <col min="12" max="12" width="3.33203125" style="8" bestFit="1" customWidth="1"/>
    <col min="13" max="18" width="4" style="8" bestFit="1" customWidth="1"/>
    <col min="19" max="19" width="3.33203125" style="8" bestFit="1" customWidth="1"/>
    <col min="20" max="20" width="4" style="8" bestFit="1" customWidth="1"/>
    <col min="21" max="27" width="3.33203125" style="8" bestFit="1" customWidth="1"/>
    <col min="28" max="32" width="3.88671875" style="8" bestFit="1" customWidth="1"/>
    <col min="33" max="36" width="3" style="8" bestFit="1" customWidth="1"/>
    <col min="37" max="37" width="3.88671875" style="8" bestFit="1" customWidth="1"/>
    <col min="38" max="43" width="4" style="8" bestFit="1" customWidth="1"/>
    <col min="44" max="44" width="6.5546875" style="8" bestFit="1" customWidth="1"/>
    <col min="45" max="45" width="3.5546875" style="8" bestFit="1" customWidth="1"/>
    <col min="46" max="46" width="16" style="135" customWidth="1"/>
    <col min="47" max="47" width="5.109375" style="135" customWidth="1"/>
    <col min="48" max="48" width="3.6640625" style="135" customWidth="1"/>
    <col min="49" max="49" width="15.44140625" style="135" customWidth="1"/>
    <col min="50" max="55" width="4.33203125" style="8" customWidth="1"/>
    <col min="56" max="56" width="4.6640625" style="8" customWidth="1"/>
    <col min="57" max="57" width="5" style="8" customWidth="1"/>
    <col min="58" max="59" width="4.33203125" style="8" customWidth="1"/>
    <col min="60" max="61" width="5.5546875" style="8" customWidth="1"/>
    <col min="62" max="62" width="10.6640625" style="19"/>
    <col min="63" max="256" width="10.6640625" style="8"/>
    <col min="257" max="257" width="6.6640625" style="8" bestFit="1" customWidth="1"/>
    <col min="258" max="258" width="33.109375" style="8" bestFit="1" customWidth="1"/>
    <col min="259" max="259" width="9.88671875" style="8" bestFit="1" customWidth="1"/>
    <col min="260" max="260" width="20.6640625" style="8" bestFit="1" customWidth="1"/>
    <col min="261" max="261" width="21.6640625" style="8" bestFit="1" customWidth="1"/>
    <col min="262" max="263" width="4.6640625" style="8" bestFit="1" customWidth="1"/>
    <col min="264" max="267" width="4.109375" style="8" bestFit="1" customWidth="1"/>
    <col min="268" max="269" width="4" style="8" bestFit="1" customWidth="1"/>
    <col min="270" max="270" width="4.6640625" style="8" bestFit="1" customWidth="1"/>
    <col min="271" max="271" width="4.109375" style="8" bestFit="1" customWidth="1"/>
    <col min="272" max="273" width="5.109375" style="8" bestFit="1" customWidth="1"/>
    <col min="274" max="274" width="4.109375" style="8" bestFit="1" customWidth="1"/>
    <col min="275" max="277" width="3.33203125" style="8" bestFit="1" customWidth="1"/>
    <col min="278" max="283" width="0" style="8" hidden="1" customWidth="1"/>
    <col min="284" max="288" width="5" style="8" bestFit="1" customWidth="1"/>
    <col min="289" max="290" width="3.33203125" style="8" bestFit="1" customWidth="1"/>
    <col min="291" max="291" width="3" style="8" bestFit="1" customWidth="1"/>
    <col min="292" max="292" width="3.33203125" style="8" bestFit="1" customWidth="1"/>
    <col min="293" max="293" width="5" style="8" customWidth="1"/>
    <col min="294" max="297" width="4.109375" style="8" bestFit="1" customWidth="1"/>
    <col min="298" max="298" width="5" style="8" bestFit="1" customWidth="1"/>
    <col min="299" max="299" width="5.109375" style="8" bestFit="1" customWidth="1"/>
    <col min="300" max="300" width="7.6640625" style="8" bestFit="1" customWidth="1"/>
    <col min="301" max="301" width="4.44140625" style="8" bestFit="1" customWidth="1"/>
    <col min="302" max="302" width="16" style="8" customWidth="1"/>
    <col min="303" max="303" width="5.109375" style="8" customWidth="1"/>
    <col min="304" max="304" width="3.6640625" style="8" customWidth="1"/>
    <col min="305" max="305" width="15.44140625" style="8" customWidth="1"/>
    <col min="306" max="311" width="4.33203125" style="8" customWidth="1"/>
    <col min="312" max="312" width="4.6640625" style="8" customWidth="1"/>
    <col min="313" max="313" width="5" style="8" customWidth="1"/>
    <col min="314" max="315" width="4.33203125" style="8" customWidth="1"/>
    <col min="316" max="317" width="5.5546875" style="8" customWidth="1"/>
    <col min="318" max="512" width="10.6640625" style="8"/>
    <col min="513" max="513" width="6.6640625" style="8" bestFit="1" customWidth="1"/>
    <col min="514" max="514" width="33.109375" style="8" bestFit="1" customWidth="1"/>
    <col min="515" max="515" width="9.88671875" style="8" bestFit="1" customWidth="1"/>
    <col min="516" max="516" width="20.6640625" style="8" bestFit="1" customWidth="1"/>
    <col min="517" max="517" width="21.6640625" style="8" bestFit="1" customWidth="1"/>
    <col min="518" max="519" width="4.6640625" style="8" bestFit="1" customWidth="1"/>
    <col min="520" max="523" width="4.109375" style="8" bestFit="1" customWidth="1"/>
    <col min="524" max="525" width="4" style="8" bestFit="1" customWidth="1"/>
    <col min="526" max="526" width="4.6640625" style="8" bestFit="1" customWidth="1"/>
    <col min="527" max="527" width="4.109375" style="8" bestFit="1" customWidth="1"/>
    <col min="528" max="529" width="5.109375" style="8" bestFit="1" customWidth="1"/>
    <col min="530" max="530" width="4.109375" style="8" bestFit="1" customWidth="1"/>
    <col min="531" max="533" width="3.33203125" style="8" bestFit="1" customWidth="1"/>
    <col min="534" max="539" width="0" style="8" hidden="1" customWidth="1"/>
    <col min="540" max="544" width="5" style="8" bestFit="1" customWidth="1"/>
    <col min="545" max="546" width="3.33203125" style="8" bestFit="1" customWidth="1"/>
    <col min="547" max="547" width="3" style="8" bestFit="1" customWidth="1"/>
    <col min="548" max="548" width="3.33203125" style="8" bestFit="1" customWidth="1"/>
    <col min="549" max="549" width="5" style="8" customWidth="1"/>
    <col min="550" max="553" width="4.109375" style="8" bestFit="1" customWidth="1"/>
    <col min="554" max="554" width="5" style="8" bestFit="1" customWidth="1"/>
    <col min="555" max="555" width="5.109375" style="8" bestFit="1" customWidth="1"/>
    <col min="556" max="556" width="7.6640625" style="8" bestFit="1" customWidth="1"/>
    <col min="557" max="557" width="4.44140625" style="8" bestFit="1" customWidth="1"/>
    <col min="558" max="558" width="16" style="8" customWidth="1"/>
    <col min="559" max="559" width="5.109375" style="8" customWidth="1"/>
    <col min="560" max="560" width="3.6640625" style="8" customWidth="1"/>
    <col min="561" max="561" width="15.44140625" style="8" customWidth="1"/>
    <col min="562" max="567" width="4.33203125" style="8" customWidth="1"/>
    <col min="568" max="568" width="4.6640625" style="8" customWidth="1"/>
    <col min="569" max="569" width="5" style="8" customWidth="1"/>
    <col min="570" max="571" width="4.33203125" style="8" customWidth="1"/>
    <col min="572" max="573" width="5.5546875" style="8" customWidth="1"/>
    <col min="574" max="768" width="10.6640625" style="8"/>
    <col min="769" max="769" width="6.6640625" style="8" bestFit="1" customWidth="1"/>
    <col min="770" max="770" width="33.109375" style="8" bestFit="1" customWidth="1"/>
    <col min="771" max="771" width="9.88671875" style="8" bestFit="1" customWidth="1"/>
    <col min="772" max="772" width="20.6640625" style="8" bestFit="1" customWidth="1"/>
    <col min="773" max="773" width="21.6640625" style="8" bestFit="1" customWidth="1"/>
    <col min="774" max="775" width="4.6640625" style="8" bestFit="1" customWidth="1"/>
    <col min="776" max="779" width="4.109375" style="8" bestFit="1" customWidth="1"/>
    <col min="780" max="781" width="4" style="8" bestFit="1" customWidth="1"/>
    <col min="782" max="782" width="4.6640625" style="8" bestFit="1" customWidth="1"/>
    <col min="783" max="783" width="4.109375" style="8" bestFit="1" customWidth="1"/>
    <col min="784" max="785" width="5.109375" style="8" bestFit="1" customWidth="1"/>
    <col min="786" max="786" width="4.109375" style="8" bestFit="1" customWidth="1"/>
    <col min="787" max="789" width="3.33203125" style="8" bestFit="1" customWidth="1"/>
    <col min="790" max="795" width="0" style="8" hidden="1" customWidth="1"/>
    <col min="796" max="800" width="5" style="8" bestFit="1" customWidth="1"/>
    <col min="801" max="802" width="3.33203125" style="8" bestFit="1" customWidth="1"/>
    <col min="803" max="803" width="3" style="8" bestFit="1" customWidth="1"/>
    <col min="804" max="804" width="3.33203125" style="8" bestFit="1" customWidth="1"/>
    <col min="805" max="805" width="5" style="8" customWidth="1"/>
    <col min="806" max="809" width="4.109375" style="8" bestFit="1" customWidth="1"/>
    <col min="810" max="810" width="5" style="8" bestFit="1" customWidth="1"/>
    <col min="811" max="811" width="5.109375" style="8" bestFit="1" customWidth="1"/>
    <col min="812" max="812" width="7.6640625" style="8" bestFit="1" customWidth="1"/>
    <col min="813" max="813" width="4.44140625" style="8" bestFit="1" customWidth="1"/>
    <col min="814" max="814" width="16" style="8" customWidth="1"/>
    <col min="815" max="815" width="5.109375" style="8" customWidth="1"/>
    <col min="816" max="816" width="3.6640625" style="8" customWidth="1"/>
    <col min="817" max="817" width="15.44140625" style="8" customWidth="1"/>
    <col min="818" max="823" width="4.33203125" style="8" customWidth="1"/>
    <col min="824" max="824" width="4.6640625" style="8" customWidth="1"/>
    <col min="825" max="825" width="5" style="8" customWidth="1"/>
    <col min="826" max="827" width="4.33203125" style="8" customWidth="1"/>
    <col min="828" max="829" width="5.5546875" style="8" customWidth="1"/>
    <col min="830" max="1024" width="10.6640625" style="8"/>
    <col min="1025" max="1025" width="6.6640625" style="8" bestFit="1" customWidth="1"/>
    <col min="1026" max="1026" width="33.109375" style="8" bestFit="1" customWidth="1"/>
    <col min="1027" max="1027" width="9.88671875" style="8" bestFit="1" customWidth="1"/>
    <col min="1028" max="1028" width="20.6640625" style="8" bestFit="1" customWidth="1"/>
    <col min="1029" max="1029" width="21.6640625" style="8" bestFit="1" customWidth="1"/>
    <col min="1030" max="1031" width="4.6640625" style="8" bestFit="1" customWidth="1"/>
    <col min="1032" max="1035" width="4.109375" style="8" bestFit="1" customWidth="1"/>
    <col min="1036" max="1037" width="4" style="8" bestFit="1" customWidth="1"/>
    <col min="1038" max="1038" width="4.6640625" style="8" bestFit="1" customWidth="1"/>
    <col min="1039" max="1039" width="4.109375" style="8" bestFit="1" customWidth="1"/>
    <col min="1040" max="1041" width="5.109375" style="8" bestFit="1" customWidth="1"/>
    <col min="1042" max="1042" width="4.109375" style="8" bestFit="1" customWidth="1"/>
    <col min="1043" max="1045" width="3.33203125" style="8" bestFit="1" customWidth="1"/>
    <col min="1046" max="1051" width="0" style="8" hidden="1" customWidth="1"/>
    <col min="1052" max="1056" width="5" style="8" bestFit="1" customWidth="1"/>
    <col min="1057" max="1058" width="3.33203125" style="8" bestFit="1" customWidth="1"/>
    <col min="1059" max="1059" width="3" style="8" bestFit="1" customWidth="1"/>
    <col min="1060" max="1060" width="3.33203125" style="8" bestFit="1" customWidth="1"/>
    <col min="1061" max="1061" width="5" style="8" customWidth="1"/>
    <col min="1062" max="1065" width="4.109375" style="8" bestFit="1" customWidth="1"/>
    <col min="1066" max="1066" width="5" style="8" bestFit="1" customWidth="1"/>
    <col min="1067" max="1067" width="5.109375" style="8" bestFit="1" customWidth="1"/>
    <col min="1068" max="1068" width="7.6640625" style="8" bestFit="1" customWidth="1"/>
    <col min="1069" max="1069" width="4.44140625" style="8" bestFit="1" customWidth="1"/>
    <col min="1070" max="1070" width="16" style="8" customWidth="1"/>
    <col min="1071" max="1071" width="5.109375" style="8" customWidth="1"/>
    <col min="1072" max="1072" width="3.6640625" style="8" customWidth="1"/>
    <col min="1073" max="1073" width="15.44140625" style="8" customWidth="1"/>
    <col min="1074" max="1079" width="4.33203125" style="8" customWidth="1"/>
    <col min="1080" max="1080" width="4.6640625" style="8" customWidth="1"/>
    <col min="1081" max="1081" width="5" style="8" customWidth="1"/>
    <col min="1082" max="1083" width="4.33203125" style="8" customWidth="1"/>
    <col min="1084" max="1085" width="5.5546875" style="8" customWidth="1"/>
    <col min="1086" max="1280" width="10.6640625" style="8"/>
    <col min="1281" max="1281" width="6.6640625" style="8" bestFit="1" customWidth="1"/>
    <col min="1282" max="1282" width="33.109375" style="8" bestFit="1" customWidth="1"/>
    <col min="1283" max="1283" width="9.88671875" style="8" bestFit="1" customWidth="1"/>
    <col min="1284" max="1284" width="20.6640625" style="8" bestFit="1" customWidth="1"/>
    <col min="1285" max="1285" width="21.6640625" style="8" bestFit="1" customWidth="1"/>
    <col min="1286" max="1287" width="4.6640625" style="8" bestFit="1" customWidth="1"/>
    <col min="1288" max="1291" width="4.109375" style="8" bestFit="1" customWidth="1"/>
    <col min="1292" max="1293" width="4" style="8" bestFit="1" customWidth="1"/>
    <col min="1294" max="1294" width="4.6640625" style="8" bestFit="1" customWidth="1"/>
    <col min="1295" max="1295" width="4.109375" style="8" bestFit="1" customWidth="1"/>
    <col min="1296" max="1297" width="5.109375" style="8" bestFit="1" customWidth="1"/>
    <col min="1298" max="1298" width="4.109375" style="8" bestFit="1" customWidth="1"/>
    <col min="1299" max="1301" width="3.33203125" style="8" bestFit="1" customWidth="1"/>
    <col min="1302" max="1307" width="0" style="8" hidden="1" customWidth="1"/>
    <col min="1308" max="1312" width="5" style="8" bestFit="1" customWidth="1"/>
    <col min="1313" max="1314" width="3.33203125" style="8" bestFit="1" customWidth="1"/>
    <col min="1315" max="1315" width="3" style="8" bestFit="1" customWidth="1"/>
    <col min="1316" max="1316" width="3.33203125" style="8" bestFit="1" customWidth="1"/>
    <col min="1317" max="1317" width="5" style="8" customWidth="1"/>
    <col min="1318" max="1321" width="4.109375" style="8" bestFit="1" customWidth="1"/>
    <col min="1322" max="1322" width="5" style="8" bestFit="1" customWidth="1"/>
    <col min="1323" max="1323" width="5.109375" style="8" bestFit="1" customWidth="1"/>
    <col min="1324" max="1324" width="7.6640625" style="8" bestFit="1" customWidth="1"/>
    <col min="1325" max="1325" width="4.44140625" style="8" bestFit="1" customWidth="1"/>
    <col min="1326" max="1326" width="16" style="8" customWidth="1"/>
    <col min="1327" max="1327" width="5.109375" style="8" customWidth="1"/>
    <col min="1328" max="1328" width="3.6640625" style="8" customWidth="1"/>
    <col min="1329" max="1329" width="15.44140625" style="8" customWidth="1"/>
    <col min="1330" max="1335" width="4.33203125" style="8" customWidth="1"/>
    <col min="1336" max="1336" width="4.6640625" style="8" customWidth="1"/>
    <col min="1337" max="1337" width="5" style="8" customWidth="1"/>
    <col min="1338" max="1339" width="4.33203125" style="8" customWidth="1"/>
    <col min="1340" max="1341" width="5.5546875" style="8" customWidth="1"/>
    <col min="1342" max="1536" width="10.6640625" style="8"/>
    <col min="1537" max="1537" width="6.6640625" style="8" bestFit="1" customWidth="1"/>
    <col min="1538" max="1538" width="33.109375" style="8" bestFit="1" customWidth="1"/>
    <col min="1539" max="1539" width="9.88671875" style="8" bestFit="1" customWidth="1"/>
    <col min="1540" max="1540" width="20.6640625" style="8" bestFit="1" customWidth="1"/>
    <col min="1541" max="1541" width="21.6640625" style="8" bestFit="1" customWidth="1"/>
    <col min="1542" max="1543" width="4.6640625" style="8" bestFit="1" customWidth="1"/>
    <col min="1544" max="1547" width="4.109375" style="8" bestFit="1" customWidth="1"/>
    <col min="1548" max="1549" width="4" style="8" bestFit="1" customWidth="1"/>
    <col min="1550" max="1550" width="4.6640625" style="8" bestFit="1" customWidth="1"/>
    <col min="1551" max="1551" width="4.109375" style="8" bestFit="1" customWidth="1"/>
    <col min="1552" max="1553" width="5.109375" style="8" bestFit="1" customWidth="1"/>
    <col min="1554" max="1554" width="4.109375" style="8" bestFit="1" customWidth="1"/>
    <col min="1555" max="1557" width="3.33203125" style="8" bestFit="1" customWidth="1"/>
    <col min="1558" max="1563" width="0" style="8" hidden="1" customWidth="1"/>
    <col min="1564" max="1568" width="5" style="8" bestFit="1" customWidth="1"/>
    <col min="1569" max="1570" width="3.33203125" style="8" bestFit="1" customWidth="1"/>
    <col min="1571" max="1571" width="3" style="8" bestFit="1" customWidth="1"/>
    <col min="1572" max="1572" width="3.33203125" style="8" bestFit="1" customWidth="1"/>
    <col min="1573" max="1573" width="5" style="8" customWidth="1"/>
    <col min="1574" max="1577" width="4.109375" style="8" bestFit="1" customWidth="1"/>
    <col min="1578" max="1578" width="5" style="8" bestFit="1" customWidth="1"/>
    <col min="1579" max="1579" width="5.109375" style="8" bestFit="1" customWidth="1"/>
    <col min="1580" max="1580" width="7.6640625" style="8" bestFit="1" customWidth="1"/>
    <col min="1581" max="1581" width="4.44140625" style="8" bestFit="1" customWidth="1"/>
    <col min="1582" max="1582" width="16" style="8" customWidth="1"/>
    <col min="1583" max="1583" width="5.109375" style="8" customWidth="1"/>
    <col min="1584" max="1584" width="3.6640625" style="8" customWidth="1"/>
    <col min="1585" max="1585" width="15.44140625" style="8" customWidth="1"/>
    <col min="1586" max="1591" width="4.33203125" style="8" customWidth="1"/>
    <col min="1592" max="1592" width="4.6640625" style="8" customWidth="1"/>
    <col min="1593" max="1593" width="5" style="8" customWidth="1"/>
    <col min="1594" max="1595" width="4.33203125" style="8" customWidth="1"/>
    <col min="1596" max="1597" width="5.5546875" style="8" customWidth="1"/>
    <col min="1598" max="1792" width="10.6640625" style="8"/>
    <col min="1793" max="1793" width="6.6640625" style="8" bestFit="1" customWidth="1"/>
    <col min="1794" max="1794" width="33.109375" style="8" bestFit="1" customWidth="1"/>
    <col min="1795" max="1795" width="9.88671875" style="8" bestFit="1" customWidth="1"/>
    <col min="1796" max="1796" width="20.6640625" style="8" bestFit="1" customWidth="1"/>
    <col min="1797" max="1797" width="21.6640625" style="8" bestFit="1" customWidth="1"/>
    <col min="1798" max="1799" width="4.6640625" style="8" bestFit="1" customWidth="1"/>
    <col min="1800" max="1803" width="4.109375" style="8" bestFit="1" customWidth="1"/>
    <col min="1804" max="1805" width="4" style="8" bestFit="1" customWidth="1"/>
    <col min="1806" max="1806" width="4.6640625" style="8" bestFit="1" customWidth="1"/>
    <col min="1807" max="1807" width="4.109375" style="8" bestFit="1" customWidth="1"/>
    <col min="1808" max="1809" width="5.109375" style="8" bestFit="1" customWidth="1"/>
    <col min="1810" max="1810" width="4.109375" style="8" bestFit="1" customWidth="1"/>
    <col min="1811" max="1813" width="3.33203125" style="8" bestFit="1" customWidth="1"/>
    <col min="1814" max="1819" width="0" style="8" hidden="1" customWidth="1"/>
    <col min="1820" max="1824" width="5" style="8" bestFit="1" customWidth="1"/>
    <col min="1825" max="1826" width="3.33203125" style="8" bestFit="1" customWidth="1"/>
    <col min="1827" max="1827" width="3" style="8" bestFit="1" customWidth="1"/>
    <col min="1828" max="1828" width="3.33203125" style="8" bestFit="1" customWidth="1"/>
    <col min="1829" max="1829" width="5" style="8" customWidth="1"/>
    <col min="1830" max="1833" width="4.109375" style="8" bestFit="1" customWidth="1"/>
    <col min="1834" max="1834" width="5" style="8" bestFit="1" customWidth="1"/>
    <col min="1835" max="1835" width="5.109375" style="8" bestFit="1" customWidth="1"/>
    <col min="1836" max="1836" width="7.6640625" style="8" bestFit="1" customWidth="1"/>
    <col min="1837" max="1837" width="4.44140625" style="8" bestFit="1" customWidth="1"/>
    <col min="1838" max="1838" width="16" style="8" customWidth="1"/>
    <col min="1839" max="1839" width="5.109375" style="8" customWidth="1"/>
    <col min="1840" max="1840" width="3.6640625" style="8" customWidth="1"/>
    <col min="1841" max="1841" width="15.44140625" style="8" customWidth="1"/>
    <col min="1842" max="1847" width="4.33203125" style="8" customWidth="1"/>
    <col min="1848" max="1848" width="4.6640625" style="8" customWidth="1"/>
    <col min="1849" max="1849" width="5" style="8" customWidth="1"/>
    <col min="1850" max="1851" width="4.33203125" style="8" customWidth="1"/>
    <col min="1852" max="1853" width="5.5546875" style="8" customWidth="1"/>
    <col min="1854" max="2048" width="10.6640625" style="8"/>
    <col min="2049" max="2049" width="6.6640625" style="8" bestFit="1" customWidth="1"/>
    <col min="2050" max="2050" width="33.109375" style="8" bestFit="1" customWidth="1"/>
    <col min="2051" max="2051" width="9.88671875" style="8" bestFit="1" customWidth="1"/>
    <col min="2052" max="2052" width="20.6640625" style="8" bestFit="1" customWidth="1"/>
    <col min="2053" max="2053" width="21.6640625" style="8" bestFit="1" customWidth="1"/>
    <col min="2054" max="2055" width="4.6640625" style="8" bestFit="1" customWidth="1"/>
    <col min="2056" max="2059" width="4.109375" style="8" bestFit="1" customWidth="1"/>
    <col min="2060" max="2061" width="4" style="8" bestFit="1" customWidth="1"/>
    <col min="2062" max="2062" width="4.6640625" style="8" bestFit="1" customWidth="1"/>
    <col min="2063" max="2063" width="4.109375" style="8" bestFit="1" customWidth="1"/>
    <col min="2064" max="2065" width="5.109375" style="8" bestFit="1" customWidth="1"/>
    <col min="2066" max="2066" width="4.109375" style="8" bestFit="1" customWidth="1"/>
    <col min="2067" max="2069" width="3.33203125" style="8" bestFit="1" customWidth="1"/>
    <col min="2070" max="2075" width="0" style="8" hidden="1" customWidth="1"/>
    <col min="2076" max="2080" width="5" style="8" bestFit="1" customWidth="1"/>
    <col min="2081" max="2082" width="3.33203125" style="8" bestFit="1" customWidth="1"/>
    <col min="2083" max="2083" width="3" style="8" bestFit="1" customWidth="1"/>
    <col min="2084" max="2084" width="3.33203125" style="8" bestFit="1" customWidth="1"/>
    <col min="2085" max="2085" width="5" style="8" customWidth="1"/>
    <col min="2086" max="2089" width="4.109375" style="8" bestFit="1" customWidth="1"/>
    <col min="2090" max="2090" width="5" style="8" bestFit="1" customWidth="1"/>
    <col min="2091" max="2091" width="5.109375" style="8" bestFit="1" customWidth="1"/>
    <col min="2092" max="2092" width="7.6640625" style="8" bestFit="1" customWidth="1"/>
    <col min="2093" max="2093" width="4.44140625" style="8" bestFit="1" customWidth="1"/>
    <col min="2094" max="2094" width="16" style="8" customWidth="1"/>
    <col min="2095" max="2095" width="5.109375" style="8" customWidth="1"/>
    <col min="2096" max="2096" width="3.6640625" style="8" customWidth="1"/>
    <col min="2097" max="2097" width="15.44140625" style="8" customWidth="1"/>
    <col min="2098" max="2103" width="4.33203125" style="8" customWidth="1"/>
    <col min="2104" max="2104" width="4.6640625" style="8" customWidth="1"/>
    <col min="2105" max="2105" width="5" style="8" customWidth="1"/>
    <col min="2106" max="2107" width="4.33203125" style="8" customWidth="1"/>
    <col min="2108" max="2109" width="5.5546875" style="8" customWidth="1"/>
    <col min="2110" max="2304" width="10.6640625" style="8"/>
    <col min="2305" max="2305" width="6.6640625" style="8" bestFit="1" customWidth="1"/>
    <col min="2306" max="2306" width="33.109375" style="8" bestFit="1" customWidth="1"/>
    <col min="2307" max="2307" width="9.88671875" style="8" bestFit="1" customWidth="1"/>
    <col min="2308" max="2308" width="20.6640625" style="8" bestFit="1" customWidth="1"/>
    <col min="2309" max="2309" width="21.6640625" style="8" bestFit="1" customWidth="1"/>
    <col min="2310" max="2311" width="4.6640625" style="8" bestFit="1" customWidth="1"/>
    <col min="2312" max="2315" width="4.109375" style="8" bestFit="1" customWidth="1"/>
    <col min="2316" max="2317" width="4" style="8" bestFit="1" customWidth="1"/>
    <col min="2318" max="2318" width="4.6640625" style="8" bestFit="1" customWidth="1"/>
    <col min="2319" max="2319" width="4.109375" style="8" bestFit="1" customWidth="1"/>
    <col min="2320" max="2321" width="5.109375" style="8" bestFit="1" customWidth="1"/>
    <col min="2322" max="2322" width="4.109375" style="8" bestFit="1" customWidth="1"/>
    <col min="2323" max="2325" width="3.33203125" style="8" bestFit="1" customWidth="1"/>
    <col min="2326" max="2331" width="0" style="8" hidden="1" customWidth="1"/>
    <col min="2332" max="2336" width="5" style="8" bestFit="1" customWidth="1"/>
    <col min="2337" max="2338" width="3.33203125" style="8" bestFit="1" customWidth="1"/>
    <col min="2339" max="2339" width="3" style="8" bestFit="1" customWidth="1"/>
    <col min="2340" max="2340" width="3.33203125" style="8" bestFit="1" customWidth="1"/>
    <col min="2341" max="2341" width="5" style="8" customWidth="1"/>
    <col min="2342" max="2345" width="4.109375" style="8" bestFit="1" customWidth="1"/>
    <col min="2346" max="2346" width="5" style="8" bestFit="1" customWidth="1"/>
    <col min="2347" max="2347" width="5.109375" style="8" bestFit="1" customWidth="1"/>
    <col min="2348" max="2348" width="7.6640625" style="8" bestFit="1" customWidth="1"/>
    <col min="2349" max="2349" width="4.44140625" style="8" bestFit="1" customWidth="1"/>
    <col min="2350" max="2350" width="16" style="8" customWidth="1"/>
    <col min="2351" max="2351" width="5.109375" style="8" customWidth="1"/>
    <col min="2352" max="2352" width="3.6640625" style="8" customWidth="1"/>
    <col min="2353" max="2353" width="15.44140625" style="8" customWidth="1"/>
    <col min="2354" max="2359" width="4.33203125" style="8" customWidth="1"/>
    <col min="2360" max="2360" width="4.6640625" style="8" customWidth="1"/>
    <col min="2361" max="2361" width="5" style="8" customWidth="1"/>
    <col min="2362" max="2363" width="4.33203125" style="8" customWidth="1"/>
    <col min="2364" max="2365" width="5.5546875" style="8" customWidth="1"/>
    <col min="2366" max="2560" width="10.6640625" style="8"/>
    <col min="2561" max="2561" width="6.6640625" style="8" bestFit="1" customWidth="1"/>
    <col min="2562" max="2562" width="33.109375" style="8" bestFit="1" customWidth="1"/>
    <col min="2563" max="2563" width="9.88671875" style="8" bestFit="1" customWidth="1"/>
    <col min="2564" max="2564" width="20.6640625" style="8" bestFit="1" customWidth="1"/>
    <col min="2565" max="2565" width="21.6640625" style="8" bestFit="1" customWidth="1"/>
    <col min="2566" max="2567" width="4.6640625" style="8" bestFit="1" customWidth="1"/>
    <col min="2568" max="2571" width="4.109375" style="8" bestFit="1" customWidth="1"/>
    <col min="2572" max="2573" width="4" style="8" bestFit="1" customWidth="1"/>
    <col min="2574" max="2574" width="4.6640625" style="8" bestFit="1" customWidth="1"/>
    <col min="2575" max="2575" width="4.109375" style="8" bestFit="1" customWidth="1"/>
    <col min="2576" max="2577" width="5.109375" style="8" bestFit="1" customWidth="1"/>
    <col min="2578" max="2578" width="4.109375" style="8" bestFit="1" customWidth="1"/>
    <col min="2579" max="2581" width="3.33203125" style="8" bestFit="1" customWidth="1"/>
    <col min="2582" max="2587" width="0" style="8" hidden="1" customWidth="1"/>
    <col min="2588" max="2592" width="5" style="8" bestFit="1" customWidth="1"/>
    <col min="2593" max="2594" width="3.33203125" style="8" bestFit="1" customWidth="1"/>
    <col min="2595" max="2595" width="3" style="8" bestFit="1" customWidth="1"/>
    <col min="2596" max="2596" width="3.33203125" style="8" bestFit="1" customWidth="1"/>
    <col min="2597" max="2597" width="5" style="8" customWidth="1"/>
    <col min="2598" max="2601" width="4.109375" style="8" bestFit="1" customWidth="1"/>
    <col min="2602" max="2602" width="5" style="8" bestFit="1" customWidth="1"/>
    <col min="2603" max="2603" width="5.109375" style="8" bestFit="1" customWidth="1"/>
    <col min="2604" max="2604" width="7.6640625" style="8" bestFit="1" customWidth="1"/>
    <col min="2605" max="2605" width="4.44140625" style="8" bestFit="1" customWidth="1"/>
    <col min="2606" max="2606" width="16" style="8" customWidth="1"/>
    <col min="2607" max="2607" width="5.109375" style="8" customWidth="1"/>
    <col min="2608" max="2608" width="3.6640625" style="8" customWidth="1"/>
    <col min="2609" max="2609" width="15.44140625" style="8" customWidth="1"/>
    <col min="2610" max="2615" width="4.33203125" style="8" customWidth="1"/>
    <col min="2616" max="2616" width="4.6640625" style="8" customWidth="1"/>
    <col min="2617" max="2617" width="5" style="8" customWidth="1"/>
    <col min="2618" max="2619" width="4.33203125" style="8" customWidth="1"/>
    <col min="2620" max="2621" width="5.5546875" style="8" customWidth="1"/>
    <col min="2622" max="2816" width="10.6640625" style="8"/>
    <col min="2817" max="2817" width="6.6640625" style="8" bestFit="1" customWidth="1"/>
    <col min="2818" max="2818" width="33.109375" style="8" bestFit="1" customWidth="1"/>
    <col min="2819" max="2819" width="9.88671875" style="8" bestFit="1" customWidth="1"/>
    <col min="2820" max="2820" width="20.6640625" style="8" bestFit="1" customWidth="1"/>
    <col min="2821" max="2821" width="21.6640625" style="8" bestFit="1" customWidth="1"/>
    <col min="2822" max="2823" width="4.6640625" style="8" bestFit="1" customWidth="1"/>
    <col min="2824" max="2827" width="4.109375" style="8" bestFit="1" customWidth="1"/>
    <col min="2828" max="2829" width="4" style="8" bestFit="1" customWidth="1"/>
    <col min="2830" max="2830" width="4.6640625" style="8" bestFit="1" customWidth="1"/>
    <col min="2831" max="2831" width="4.109375" style="8" bestFit="1" customWidth="1"/>
    <col min="2832" max="2833" width="5.109375" style="8" bestFit="1" customWidth="1"/>
    <col min="2834" max="2834" width="4.109375" style="8" bestFit="1" customWidth="1"/>
    <col min="2835" max="2837" width="3.33203125" style="8" bestFit="1" customWidth="1"/>
    <col min="2838" max="2843" width="0" style="8" hidden="1" customWidth="1"/>
    <col min="2844" max="2848" width="5" style="8" bestFit="1" customWidth="1"/>
    <col min="2849" max="2850" width="3.33203125" style="8" bestFit="1" customWidth="1"/>
    <col min="2851" max="2851" width="3" style="8" bestFit="1" customWidth="1"/>
    <col min="2852" max="2852" width="3.33203125" style="8" bestFit="1" customWidth="1"/>
    <col min="2853" max="2853" width="5" style="8" customWidth="1"/>
    <col min="2854" max="2857" width="4.109375" style="8" bestFit="1" customWidth="1"/>
    <col min="2858" max="2858" width="5" style="8" bestFit="1" customWidth="1"/>
    <col min="2859" max="2859" width="5.109375" style="8" bestFit="1" customWidth="1"/>
    <col min="2860" max="2860" width="7.6640625" style="8" bestFit="1" customWidth="1"/>
    <col min="2861" max="2861" width="4.44140625" style="8" bestFit="1" customWidth="1"/>
    <col min="2862" max="2862" width="16" style="8" customWidth="1"/>
    <col min="2863" max="2863" width="5.109375" style="8" customWidth="1"/>
    <col min="2864" max="2864" width="3.6640625" style="8" customWidth="1"/>
    <col min="2865" max="2865" width="15.44140625" style="8" customWidth="1"/>
    <col min="2866" max="2871" width="4.33203125" style="8" customWidth="1"/>
    <col min="2872" max="2872" width="4.6640625" style="8" customWidth="1"/>
    <col min="2873" max="2873" width="5" style="8" customWidth="1"/>
    <col min="2874" max="2875" width="4.33203125" style="8" customWidth="1"/>
    <col min="2876" max="2877" width="5.5546875" style="8" customWidth="1"/>
    <col min="2878" max="3072" width="10.6640625" style="8"/>
    <col min="3073" max="3073" width="6.6640625" style="8" bestFit="1" customWidth="1"/>
    <col min="3074" max="3074" width="33.109375" style="8" bestFit="1" customWidth="1"/>
    <col min="3075" max="3075" width="9.88671875" style="8" bestFit="1" customWidth="1"/>
    <col min="3076" max="3076" width="20.6640625" style="8" bestFit="1" customWidth="1"/>
    <col min="3077" max="3077" width="21.6640625" style="8" bestFit="1" customWidth="1"/>
    <col min="3078" max="3079" width="4.6640625" style="8" bestFit="1" customWidth="1"/>
    <col min="3080" max="3083" width="4.109375" style="8" bestFit="1" customWidth="1"/>
    <col min="3084" max="3085" width="4" style="8" bestFit="1" customWidth="1"/>
    <col min="3086" max="3086" width="4.6640625" style="8" bestFit="1" customWidth="1"/>
    <col min="3087" max="3087" width="4.109375" style="8" bestFit="1" customWidth="1"/>
    <col min="3088" max="3089" width="5.109375" style="8" bestFit="1" customWidth="1"/>
    <col min="3090" max="3090" width="4.109375" style="8" bestFit="1" customWidth="1"/>
    <col min="3091" max="3093" width="3.33203125" style="8" bestFit="1" customWidth="1"/>
    <col min="3094" max="3099" width="0" style="8" hidden="1" customWidth="1"/>
    <col min="3100" max="3104" width="5" style="8" bestFit="1" customWidth="1"/>
    <col min="3105" max="3106" width="3.33203125" style="8" bestFit="1" customWidth="1"/>
    <col min="3107" max="3107" width="3" style="8" bestFit="1" customWidth="1"/>
    <col min="3108" max="3108" width="3.33203125" style="8" bestFit="1" customWidth="1"/>
    <col min="3109" max="3109" width="5" style="8" customWidth="1"/>
    <col min="3110" max="3113" width="4.109375" style="8" bestFit="1" customWidth="1"/>
    <col min="3114" max="3114" width="5" style="8" bestFit="1" customWidth="1"/>
    <col min="3115" max="3115" width="5.109375" style="8" bestFit="1" customWidth="1"/>
    <col min="3116" max="3116" width="7.6640625" style="8" bestFit="1" customWidth="1"/>
    <col min="3117" max="3117" width="4.44140625" style="8" bestFit="1" customWidth="1"/>
    <col min="3118" max="3118" width="16" style="8" customWidth="1"/>
    <col min="3119" max="3119" width="5.109375" style="8" customWidth="1"/>
    <col min="3120" max="3120" width="3.6640625" style="8" customWidth="1"/>
    <col min="3121" max="3121" width="15.44140625" style="8" customWidth="1"/>
    <col min="3122" max="3127" width="4.33203125" style="8" customWidth="1"/>
    <col min="3128" max="3128" width="4.6640625" style="8" customWidth="1"/>
    <col min="3129" max="3129" width="5" style="8" customWidth="1"/>
    <col min="3130" max="3131" width="4.33203125" style="8" customWidth="1"/>
    <col min="3132" max="3133" width="5.5546875" style="8" customWidth="1"/>
    <col min="3134" max="3328" width="10.6640625" style="8"/>
    <col min="3329" max="3329" width="6.6640625" style="8" bestFit="1" customWidth="1"/>
    <col min="3330" max="3330" width="33.109375" style="8" bestFit="1" customWidth="1"/>
    <col min="3331" max="3331" width="9.88671875" style="8" bestFit="1" customWidth="1"/>
    <col min="3332" max="3332" width="20.6640625" style="8" bestFit="1" customWidth="1"/>
    <col min="3333" max="3333" width="21.6640625" style="8" bestFit="1" customWidth="1"/>
    <col min="3334" max="3335" width="4.6640625" style="8" bestFit="1" customWidth="1"/>
    <col min="3336" max="3339" width="4.109375" style="8" bestFit="1" customWidth="1"/>
    <col min="3340" max="3341" width="4" style="8" bestFit="1" customWidth="1"/>
    <col min="3342" max="3342" width="4.6640625" style="8" bestFit="1" customWidth="1"/>
    <col min="3343" max="3343" width="4.109375" style="8" bestFit="1" customWidth="1"/>
    <col min="3344" max="3345" width="5.109375" style="8" bestFit="1" customWidth="1"/>
    <col min="3346" max="3346" width="4.109375" style="8" bestFit="1" customWidth="1"/>
    <col min="3347" max="3349" width="3.33203125" style="8" bestFit="1" customWidth="1"/>
    <col min="3350" max="3355" width="0" style="8" hidden="1" customWidth="1"/>
    <col min="3356" max="3360" width="5" style="8" bestFit="1" customWidth="1"/>
    <col min="3361" max="3362" width="3.33203125" style="8" bestFit="1" customWidth="1"/>
    <col min="3363" max="3363" width="3" style="8" bestFit="1" customWidth="1"/>
    <col min="3364" max="3364" width="3.33203125" style="8" bestFit="1" customWidth="1"/>
    <col min="3365" max="3365" width="5" style="8" customWidth="1"/>
    <col min="3366" max="3369" width="4.109375" style="8" bestFit="1" customWidth="1"/>
    <col min="3370" max="3370" width="5" style="8" bestFit="1" customWidth="1"/>
    <col min="3371" max="3371" width="5.109375" style="8" bestFit="1" customWidth="1"/>
    <col min="3372" max="3372" width="7.6640625" style="8" bestFit="1" customWidth="1"/>
    <col min="3373" max="3373" width="4.44140625" style="8" bestFit="1" customWidth="1"/>
    <col min="3374" max="3374" width="16" style="8" customWidth="1"/>
    <col min="3375" max="3375" width="5.109375" style="8" customWidth="1"/>
    <col min="3376" max="3376" width="3.6640625" style="8" customWidth="1"/>
    <col min="3377" max="3377" width="15.44140625" style="8" customWidth="1"/>
    <col min="3378" max="3383" width="4.33203125" style="8" customWidth="1"/>
    <col min="3384" max="3384" width="4.6640625" style="8" customWidth="1"/>
    <col min="3385" max="3385" width="5" style="8" customWidth="1"/>
    <col min="3386" max="3387" width="4.33203125" style="8" customWidth="1"/>
    <col min="3388" max="3389" width="5.5546875" style="8" customWidth="1"/>
    <col min="3390" max="3584" width="10.6640625" style="8"/>
    <col min="3585" max="3585" width="6.6640625" style="8" bestFit="1" customWidth="1"/>
    <col min="3586" max="3586" width="33.109375" style="8" bestFit="1" customWidth="1"/>
    <col min="3587" max="3587" width="9.88671875" style="8" bestFit="1" customWidth="1"/>
    <col min="3588" max="3588" width="20.6640625" style="8" bestFit="1" customWidth="1"/>
    <col min="3589" max="3589" width="21.6640625" style="8" bestFit="1" customWidth="1"/>
    <col min="3590" max="3591" width="4.6640625" style="8" bestFit="1" customWidth="1"/>
    <col min="3592" max="3595" width="4.109375" style="8" bestFit="1" customWidth="1"/>
    <col min="3596" max="3597" width="4" style="8" bestFit="1" customWidth="1"/>
    <col min="3598" max="3598" width="4.6640625" style="8" bestFit="1" customWidth="1"/>
    <col min="3599" max="3599" width="4.109375" style="8" bestFit="1" customWidth="1"/>
    <col min="3600" max="3601" width="5.109375" style="8" bestFit="1" customWidth="1"/>
    <col min="3602" max="3602" width="4.109375" style="8" bestFit="1" customWidth="1"/>
    <col min="3603" max="3605" width="3.33203125" style="8" bestFit="1" customWidth="1"/>
    <col min="3606" max="3611" width="0" style="8" hidden="1" customWidth="1"/>
    <col min="3612" max="3616" width="5" style="8" bestFit="1" customWidth="1"/>
    <col min="3617" max="3618" width="3.33203125" style="8" bestFit="1" customWidth="1"/>
    <col min="3619" max="3619" width="3" style="8" bestFit="1" customWidth="1"/>
    <col min="3620" max="3620" width="3.33203125" style="8" bestFit="1" customWidth="1"/>
    <col min="3621" max="3621" width="5" style="8" customWidth="1"/>
    <col min="3622" max="3625" width="4.109375" style="8" bestFit="1" customWidth="1"/>
    <col min="3626" max="3626" width="5" style="8" bestFit="1" customWidth="1"/>
    <col min="3627" max="3627" width="5.109375" style="8" bestFit="1" customWidth="1"/>
    <col min="3628" max="3628" width="7.6640625" style="8" bestFit="1" customWidth="1"/>
    <col min="3629" max="3629" width="4.44140625" style="8" bestFit="1" customWidth="1"/>
    <col min="3630" max="3630" width="16" style="8" customWidth="1"/>
    <col min="3631" max="3631" width="5.109375" style="8" customWidth="1"/>
    <col min="3632" max="3632" width="3.6640625" style="8" customWidth="1"/>
    <col min="3633" max="3633" width="15.44140625" style="8" customWidth="1"/>
    <col min="3634" max="3639" width="4.33203125" style="8" customWidth="1"/>
    <col min="3640" max="3640" width="4.6640625" style="8" customWidth="1"/>
    <col min="3641" max="3641" width="5" style="8" customWidth="1"/>
    <col min="3642" max="3643" width="4.33203125" style="8" customWidth="1"/>
    <col min="3644" max="3645" width="5.5546875" style="8" customWidth="1"/>
    <col min="3646" max="3840" width="10.6640625" style="8"/>
    <col min="3841" max="3841" width="6.6640625" style="8" bestFit="1" customWidth="1"/>
    <col min="3842" max="3842" width="33.109375" style="8" bestFit="1" customWidth="1"/>
    <col min="3843" max="3843" width="9.88671875" style="8" bestFit="1" customWidth="1"/>
    <col min="3844" max="3844" width="20.6640625" style="8" bestFit="1" customWidth="1"/>
    <col min="3845" max="3845" width="21.6640625" style="8" bestFit="1" customWidth="1"/>
    <col min="3846" max="3847" width="4.6640625" style="8" bestFit="1" customWidth="1"/>
    <col min="3848" max="3851" width="4.109375" style="8" bestFit="1" customWidth="1"/>
    <col min="3852" max="3853" width="4" style="8" bestFit="1" customWidth="1"/>
    <col min="3854" max="3854" width="4.6640625" style="8" bestFit="1" customWidth="1"/>
    <col min="3855" max="3855" width="4.109375" style="8" bestFit="1" customWidth="1"/>
    <col min="3856" max="3857" width="5.109375" style="8" bestFit="1" customWidth="1"/>
    <col min="3858" max="3858" width="4.109375" style="8" bestFit="1" customWidth="1"/>
    <col min="3859" max="3861" width="3.33203125" style="8" bestFit="1" customWidth="1"/>
    <col min="3862" max="3867" width="0" style="8" hidden="1" customWidth="1"/>
    <col min="3868" max="3872" width="5" style="8" bestFit="1" customWidth="1"/>
    <col min="3873" max="3874" width="3.33203125" style="8" bestFit="1" customWidth="1"/>
    <col min="3875" max="3875" width="3" style="8" bestFit="1" customWidth="1"/>
    <col min="3876" max="3876" width="3.33203125" style="8" bestFit="1" customWidth="1"/>
    <col min="3877" max="3877" width="5" style="8" customWidth="1"/>
    <col min="3878" max="3881" width="4.109375" style="8" bestFit="1" customWidth="1"/>
    <col min="3882" max="3882" width="5" style="8" bestFit="1" customWidth="1"/>
    <col min="3883" max="3883" width="5.109375" style="8" bestFit="1" customWidth="1"/>
    <col min="3884" max="3884" width="7.6640625" style="8" bestFit="1" customWidth="1"/>
    <col min="3885" max="3885" width="4.44140625" style="8" bestFit="1" customWidth="1"/>
    <col min="3886" max="3886" width="16" style="8" customWidth="1"/>
    <col min="3887" max="3887" width="5.109375" style="8" customWidth="1"/>
    <col min="3888" max="3888" width="3.6640625" style="8" customWidth="1"/>
    <col min="3889" max="3889" width="15.44140625" style="8" customWidth="1"/>
    <col min="3890" max="3895" width="4.33203125" style="8" customWidth="1"/>
    <col min="3896" max="3896" width="4.6640625" style="8" customWidth="1"/>
    <col min="3897" max="3897" width="5" style="8" customWidth="1"/>
    <col min="3898" max="3899" width="4.33203125" style="8" customWidth="1"/>
    <col min="3900" max="3901" width="5.5546875" style="8" customWidth="1"/>
    <col min="3902" max="4096" width="10.6640625" style="8"/>
    <col min="4097" max="4097" width="6.6640625" style="8" bestFit="1" customWidth="1"/>
    <col min="4098" max="4098" width="33.109375" style="8" bestFit="1" customWidth="1"/>
    <col min="4099" max="4099" width="9.88671875" style="8" bestFit="1" customWidth="1"/>
    <col min="4100" max="4100" width="20.6640625" style="8" bestFit="1" customWidth="1"/>
    <col min="4101" max="4101" width="21.6640625" style="8" bestFit="1" customWidth="1"/>
    <col min="4102" max="4103" width="4.6640625" style="8" bestFit="1" customWidth="1"/>
    <col min="4104" max="4107" width="4.109375" style="8" bestFit="1" customWidth="1"/>
    <col min="4108" max="4109" width="4" style="8" bestFit="1" customWidth="1"/>
    <col min="4110" max="4110" width="4.6640625" style="8" bestFit="1" customWidth="1"/>
    <col min="4111" max="4111" width="4.109375" style="8" bestFit="1" customWidth="1"/>
    <col min="4112" max="4113" width="5.109375" style="8" bestFit="1" customWidth="1"/>
    <col min="4114" max="4114" width="4.109375" style="8" bestFit="1" customWidth="1"/>
    <col min="4115" max="4117" width="3.33203125" style="8" bestFit="1" customWidth="1"/>
    <col min="4118" max="4123" width="0" style="8" hidden="1" customWidth="1"/>
    <col min="4124" max="4128" width="5" style="8" bestFit="1" customWidth="1"/>
    <col min="4129" max="4130" width="3.33203125" style="8" bestFit="1" customWidth="1"/>
    <col min="4131" max="4131" width="3" style="8" bestFit="1" customWidth="1"/>
    <col min="4132" max="4132" width="3.33203125" style="8" bestFit="1" customWidth="1"/>
    <col min="4133" max="4133" width="5" style="8" customWidth="1"/>
    <col min="4134" max="4137" width="4.109375" style="8" bestFit="1" customWidth="1"/>
    <col min="4138" max="4138" width="5" style="8" bestFit="1" customWidth="1"/>
    <col min="4139" max="4139" width="5.109375" style="8" bestFit="1" customWidth="1"/>
    <col min="4140" max="4140" width="7.6640625" style="8" bestFit="1" customWidth="1"/>
    <col min="4141" max="4141" width="4.44140625" style="8" bestFit="1" customWidth="1"/>
    <col min="4142" max="4142" width="16" style="8" customWidth="1"/>
    <col min="4143" max="4143" width="5.109375" style="8" customWidth="1"/>
    <col min="4144" max="4144" width="3.6640625" style="8" customWidth="1"/>
    <col min="4145" max="4145" width="15.44140625" style="8" customWidth="1"/>
    <col min="4146" max="4151" width="4.33203125" style="8" customWidth="1"/>
    <col min="4152" max="4152" width="4.6640625" style="8" customWidth="1"/>
    <col min="4153" max="4153" width="5" style="8" customWidth="1"/>
    <col min="4154" max="4155" width="4.33203125" style="8" customWidth="1"/>
    <col min="4156" max="4157" width="5.5546875" style="8" customWidth="1"/>
    <col min="4158" max="4352" width="10.6640625" style="8"/>
    <col min="4353" max="4353" width="6.6640625" style="8" bestFit="1" customWidth="1"/>
    <col min="4354" max="4354" width="33.109375" style="8" bestFit="1" customWidth="1"/>
    <col min="4355" max="4355" width="9.88671875" style="8" bestFit="1" customWidth="1"/>
    <col min="4356" max="4356" width="20.6640625" style="8" bestFit="1" customWidth="1"/>
    <col min="4357" max="4357" width="21.6640625" style="8" bestFit="1" customWidth="1"/>
    <col min="4358" max="4359" width="4.6640625" style="8" bestFit="1" customWidth="1"/>
    <col min="4360" max="4363" width="4.109375" style="8" bestFit="1" customWidth="1"/>
    <col min="4364" max="4365" width="4" style="8" bestFit="1" customWidth="1"/>
    <col min="4366" max="4366" width="4.6640625" style="8" bestFit="1" customWidth="1"/>
    <col min="4367" max="4367" width="4.109375" style="8" bestFit="1" customWidth="1"/>
    <col min="4368" max="4369" width="5.109375" style="8" bestFit="1" customWidth="1"/>
    <col min="4370" max="4370" width="4.109375" style="8" bestFit="1" customWidth="1"/>
    <col min="4371" max="4373" width="3.33203125" style="8" bestFit="1" customWidth="1"/>
    <col min="4374" max="4379" width="0" style="8" hidden="1" customWidth="1"/>
    <col min="4380" max="4384" width="5" style="8" bestFit="1" customWidth="1"/>
    <col min="4385" max="4386" width="3.33203125" style="8" bestFit="1" customWidth="1"/>
    <col min="4387" max="4387" width="3" style="8" bestFit="1" customWidth="1"/>
    <col min="4388" max="4388" width="3.33203125" style="8" bestFit="1" customWidth="1"/>
    <col min="4389" max="4389" width="5" style="8" customWidth="1"/>
    <col min="4390" max="4393" width="4.109375" style="8" bestFit="1" customWidth="1"/>
    <col min="4394" max="4394" width="5" style="8" bestFit="1" customWidth="1"/>
    <col min="4395" max="4395" width="5.109375" style="8" bestFit="1" customWidth="1"/>
    <col min="4396" max="4396" width="7.6640625" style="8" bestFit="1" customWidth="1"/>
    <col min="4397" max="4397" width="4.44140625" style="8" bestFit="1" customWidth="1"/>
    <col min="4398" max="4398" width="16" style="8" customWidth="1"/>
    <col min="4399" max="4399" width="5.109375" style="8" customWidth="1"/>
    <col min="4400" max="4400" width="3.6640625" style="8" customWidth="1"/>
    <col min="4401" max="4401" width="15.44140625" style="8" customWidth="1"/>
    <col min="4402" max="4407" width="4.33203125" style="8" customWidth="1"/>
    <col min="4408" max="4408" width="4.6640625" style="8" customWidth="1"/>
    <col min="4409" max="4409" width="5" style="8" customWidth="1"/>
    <col min="4410" max="4411" width="4.33203125" style="8" customWidth="1"/>
    <col min="4412" max="4413" width="5.5546875" style="8" customWidth="1"/>
    <col min="4414" max="4608" width="10.6640625" style="8"/>
    <col min="4609" max="4609" width="6.6640625" style="8" bestFit="1" customWidth="1"/>
    <col min="4610" max="4610" width="33.109375" style="8" bestFit="1" customWidth="1"/>
    <col min="4611" max="4611" width="9.88671875" style="8" bestFit="1" customWidth="1"/>
    <col min="4612" max="4612" width="20.6640625" style="8" bestFit="1" customWidth="1"/>
    <col min="4613" max="4613" width="21.6640625" style="8" bestFit="1" customWidth="1"/>
    <col min="4614" max="4615" width="4.6640625" style="8" bestFit="1" customWidth="1"/>
    <col min="4616" max="4619" width="4.109375" style="8" bestFit="1" customWidth="1"/>
    <col min="4620" max="4621" width="4" style="8" bestFit="1" customWidth="1"/>
    <col min="4622" max="4622" width="4.6640625" style="8" bestFit="1" customWidth="1"/>
    <col min="4623" max="4623" width="4.109375" style="8" bestFit="1" customWidth="1"/>
    <col min="4624" max="4625" width="5.109375" style="8" bestFit="1" customWidth="1"/>
    <col min="4626" max="4626" width="4.109375" style="8" bestFit="1" customWidth="1"/>
    <col min="4627" max="4629" width="3.33203125" style="8" bestFit="1" customWidth="1"/>
    <col min="4630" max="4635" width="0" style="8" hidden="1" customWidth="1"/>
    <col min="4636" max="4640" width="5" style="8" bestFit="1" customWidth="1"/>
    <col min="4641" max="4642" width="3.33203125" style="8" bestFit="1" customWidth="1"/>
    <col min="4643" max="4643" width="3" style="8" bestFit="1" customWidth="1"/>
    <col min="4644" max="4644" width="3.33203125" style="8" bestFit="1" customWidth="1"/>
    <col min="4645" max="4645" width="5" style="8" customWidth="1"/>
    <col min="4646" max="4649" width="4.109375" style="8" bestFit="1" customWidth="1"/>
    <col min="4650" max="4650" width="5" style="8" bestFit="1" customWidth="1"/>
    <col min="4651" max="4651" width="5.109375" style="8" bestFit="1" customWidth="1"/>
    <col min="4652" max="4652" width="7.6640625" style="8" bestFit="1" customWidth="1"/>
    <col min="4653" max="4653" width="4.44140625" style="8" bestFit="1" customWidth="1"/>
    <col min="4654" max="4654" width="16" style="8" customWidth="1"/>
    <col min="4655" max="4655" width="5.109375" style="8" customWidth="1"/>
    <col min="4656" max="4656" width="3.6640625" style="8" customWidth="1"/>
    <col min="4657" max="4657" width="15.44140625" style="8" customWidth="1"/>
    <col min="4658" max="4663" width="4.33203125" style="8" customWidth="1"/>
    <col min="4664" max="4664" width="4.6640625" style="8" customWidth="1"/>
    <col min="4665" max="4665" width="5" style="8" customWidth="1"/>
    <col min="4666" max="4667" width="4.33203125" style="8" customWidth="1"/>
    <col min="4668" max="4669" width="5.5546875" style="8" customWidth="1"/>
    <col min="4670" max="4864" width="10.6640625" style="8"/>
    <col min="4865" max="4865" width="6.6640625" style="8" bestFit="1" customWidth="1"/>
    <col min="4866" max="4866" width="33.109375" style="8" bestFit="1" customWidth="1"/>
    <col min="4867" max="4867" width="9.88671875" style="8" bestFit="1" customWidth="1"/>
    <col min="4868" max="4868" width="20.6640625" style="8" bestFit="1" customWidth="1"/>
    <col min="4869" max="4869" width="21.6640625" style="8" bestFit="1" customWidth="1"/>
    <col min="4870" max="4871" width="4.6640625" style="8" bestFit="1" customWidth="1"/>
    <col min="4872" max="4875" width="4.109375" style="8" bestFit="1" customWidth="1"/>
    <col min="4876" max="4877" width="4" style="8" bestFit="1" customWidth="1"/>
    <col min="4878" max="4878" width="4.6640625" style="8" bestFit="1" customWidth="1"/>
    <col min="4879" max="4879" width="4.109375" style="8" bestFit="1" customWidth="1"/>
    <col min="4880" max="4881" width="5.109375" style="8" bestFit="1" customWidth="1"/>
    <col min="4882" max="4882" width="4.109375" style="8" bestFit="1" customWidth="1"/>
    <col min="4883" max="4885" width="3.33203125" style="8" bestFit="1" customWidth="1"/>
    <col min="4886" max="4891" width="0" style="8" hidden="1" customWidth="1"/>
    <col min="4892" max="4896" width="5" style="8" bestFit="1" customWidth="1"/>
    <col min="4897" max="4898" width="3.33203125" style="8" bestFit="1" customWidth="1"/>
    <col min="4899" max="4899" width="3" style="8" bestFit="1" customWidth="1"/>
    <col min="4900" max="4900" width="3.33203125" style="8" bestFit="1" customWidth="1"/>
    <col min="4901" max="4901" width="5" style="8" customWidth="1"/>
    <col min="4902" max="4905" width="4.109375" style="8" bestFit="1" customWidth="1"/>
    <col min="4906" max="4906" width="5" style="8" bestFit="1" customWidth="1"/>
    <col min="4907" max="4907" width="5.109375" style="8" bestFit="1" customWidth="1"/>
    <col min="4908" max="4908" width="7.6640625" style="8" bestFit="1" customWidth="1"/>
    <col min="4909" max="4909" width="4.44140625" style="8" bestFit="1" customWidth="1"/>
    <col min="4910" max="4910" width="16" style="8" customWidth="1"/>
    <col min="4911" max="4911" width="5.109375" style="8" customWidth="1"/>
    <col min="4912" max="4912" width="3.6640625" style="8" customWidth="1"/>
    <col min="4913" max="4913" width="15.44140625" style="8" customWidth="1"/>
    <col min="4914" max="4919" width="4.33203125" style="8" customWidth="1"/>
    <col min="4920" max="4920" width="4.6640625" style="8" customWidth="1"/>
    <col min="4921" max="4921" width="5" style="8" customWidth="1"/>
    <col min="4922" max="4923" width="4.33203125" style="8" customWidth="1"/>
    <col min="4924" max="4925" width="5.5546875" style="8" customWidth="1"/>
    <col min="4926" max="5120" width="10.6640625" style="8"/>
    <col min="5121" max="5121" width="6.6640625" style="8" bestFit="1" customWidth="1"/>
    <col min="5122" max="5122" width="33.109375" style="8" bestFit="1" customWidth="1"/>
    <col min="5123" max="5123" width="9.88671875" style="8" bestFit="1" customWidth="1"/>
    <col min="5124" max="5124" width="20.6640625" style="8" bestFit="1" customWidth="1"/>
    <col min="5125" max="5125" width="21.6640625" style="8" bestFit="1" customWidth="1"/>
    <col min="5126" max="5127" width="4.6640625" style="8" bestFit="1" customWidth="1"/>
    <col min="5128" max="5131" width="4.109375" style="8" bestFit="1" customWidth="1"/>
    <col min="5132" max="5133" width="4" style="8" bestFit="1" customWidth="1"/>
    <col min="5134" max="5134" width="4.6640625" style="8" bestFit="1" customWidth="1"/>
    <col min="5135" max="5135" width="4.109375" style="8" bestFit="1" customWidth="1"/>
    <col min="5136" max="5137" width="5.109375" style="8" bestFit="1" customWidth="1"/>
    <col min="5138" max="5138" width="4.109375" style="8" bestFit="1" customWidth="1"/>
    <col min="5139" max="5141" width="3.33203125" style="8" bestFit="1" customWidth="1"/>
    <col min="5142" max="5147" width="0" style="8" hidden="1" customWidth="1"/>
    <col min="5148" max="5152" width="5" style="8" bestFit="1" customWidth="1"/>
    <col min="5153" max="5154" width="3.33203125" style="8" bestFit="1" customWidth="1"/>
    <col min="5155" max="5155" width="3" style="8" bestFit="1" customWidth="1"/>
    <col min="5156" max="5156" width="3.33203125" style="8" bestFit="1" customWidth="1"/>
    <col min="5157" max="5157" width="5" style="8" customWidth="1"/>
    <col min="5158" max="5161" width="4.109375" style="8" bestFit="1" customWidth="1"/>
    <col min="5162" max="5162" width="5" style="8" bestFit="1" customWidth="1"/>
    <col min="5163" max="5163" width="5.109375" style="8" bestFit="1" customWidth="1"/>
    <col min="5164" max="5164" width="7.6640625" style="8" bestFit="1" customWidth="1"/>
    <col min="5165" max="5165" width="4.44140625" style="8" bestFit="1" customWidth="1"/>
    <col min="5166" max="5166" width="16" style="8" customWidth="1"/>
    <col min="5167" max="5167" width="5.109375" style="8" customWidth="1"/>
    <col min="5168" max="5168" width="3.6640625" style="8" customWidth="1"/>
    <col min="5169" max="5169" width="15.44140625" style="8" customWidth="1"/>
    <col min="5170" max="5175" width="4.33203125" style="8" customWidth="1"/>
    <col min="5176" max="5176" width="4.6640625" style="8" customWidth="1"/>
    <col min="5177" max="5177" width="5" style="8" customWidth="1"/>
    <col min="5178" max="5179" width="4.33203125" style="8" customWidth="1"/>
    <col min="5180" max="5181" width="5.5546875" style="8" customWidth="1"/>
    <col min="5182" max="5376" width="10.6640625" style="8"/>
    <col min="5377" max="5377" width="6.6640625" style="8" bestFit="1" customWidth="1"/>
    <col min="5378" max="5378" width="33.109375" style="8" bestFit="1" customWidth="1"/>
    <col min="5379" max="5379" width="9.88671875" style="8" bestFit="1" customWidth="1"/>
    <col min="5380" max="5380" width="20.6640625" style="8" bestFit="1" customWidth="1"/>
    <col min="5381" max="5381" width="21.6640625" style="8" bestFit="1" customWidth="1"/>
    <col min="5382" max="5383" width="4.6640625" style="8" bestFit="1" customWidth="1"/>
    <col min="5384" max="5387" width="4.109375" style="8" bestFit="1" customWidth="1"/>
    <col min="5388" max="5389" width="4" style="8" bestFit="1" customWidth="1"/>
    <col min="5390" max="5390" width="4.6640625" style="8" bestFit="1" customWidth="1"/>
    <col min="5391" max="5391" width="4.109375" style="8" bestFit="1" customWidth="1"/>
    <col min="5392" max="5393" width="5.109375" style="8" bestFit="1" customWidth="1"/>
    <col min="5394" max="5394" width="4.109375" style="8" bestFit="1" customWidth="1"/>
    <col min="5395" max="5397" width="3.33203125" style="8" bestFit="1" customWidth="1"/>
    <col min="5398" max="5403" width="0" style="8" hidden="1" customWidth="1"/>
    <col min="5404" max="5408" width="5" style="8" bestFit="1" customWidth="1"/>
    <col min="5409" max="5410" width="3.33203125" style="8" bestFit="1" customWidth="1"/>
    <col min="5411" max="5411" width="3" style="8" bestFit="1" customWidth="1"/>
    <col min="5412" max="5412" width="3.33203125" style="8" bestFit="1" customWidth="1"/>
    <col min="5413" max="5413" width="5" style="8" customWidth="1"/>
    <col min="5414" max="5417" width="4.109375" style="8" bestFit="1" customWidth="1"/>
    <col min="5418" max="5418" width="5" style="8" bestFit="1" customWidth="1"/>
    <col min="5419" max="5419" width="5.109375" style="8" bestFit="1" customWidth="1"/>
    <col min="5420" max="5420" width="7.6640625" style="8" bestFit="1" customWidth="1"/>
    <col min="5421" max="5421" width="4.44140625" style="8" bestFit="1" customWidth="1"/>
    <col min="5422" max="5422" width="16" style="8" customWidth="1"/>
    <col min="5423" max="5423" width="5.109375" style="8" customWidth="1"/>
    <col min="5424" max="5424" width="3.6640625" style="8" customWidth="1"/>
    <col min="5425" max="5425" width="15.44140625" style="8" customWidth="1"/>
    <col min="5426" max="5431" width="4.33203125" style="8" customWidth="1"/>
    <col min="5432" max="5432" width="4.6640625" style="8" customWidth="1"/>
    <col min="5433" max="5433" width="5" style="8" customWidth="1"/>
    <col min="5434" max="5435" width="4.33203125" style="8" customWidth="1"/>
    <col min="5436" max="5437" width="5.5546875" style="8" customWidth="1"/>
    <col min="5438" max="5632" width="10.6640625" style="8"/>
    <col min="5633" max="5633" width="6.6640625" style="8" bestFit="1" customWidth="1"/>
    <col min="5634" max="5634" width="33.109375" style="8" bestFit="1" customWidth="1"/>
    <col min="5635" max="5635" width="9.88671875" style="8" bestFit="1" customWidth="1"/>
    <col min="5636" max="5636" width="20.6640625" style="8" bestFit="1" customWidth="1"/>
    <col min="5637" max="5637" width="21.6640625" style="8" bestFit="1" customWidth="1"/>
    <col min="5638" max="5639" width="4.6640625" style="8" bestFit="1" customWidth="1"/>
    <col min="5640" max="5643" width="4.109375" style="8" bestFit="1" customWidth="1"/>
    <col min="5644" max="5645" width="4" style="8" bestFit="1" customWidth="1"/>
    <col min="5646" max="5646" width="4.6640625" style="8" bestFit="1" customWidth="1"/>
    <col min="5647" max="5647" width="4.109375" style="8" bestFit="1" customWidth="1"/>
    <col min="5648" max="5649" width="5.109375" style="8" bestFit="1" customWidth="1"/>
    <col min="5650" max="5650" width="4.109375" style="8" bestFit="1" customWidth="1"/>
    <col min="5651" max="5653" width="3.33203125" style="8" bestFit="1" customWidth="1"/>
    <col min="5654" max="5659" width="0" style="8" hidden="1" customWidth="1"/>
    <col min="5660" max="5664" width="5" style="8" bestFit="1" customWidth="1"/>
    <col min="5665" max="5666" width="3.33203125" style="8" bestFit="1" customWidth="1"/>
    <col min="5667" max="5667" width="3" style="8" bestFit="1" customWidth="1"/>
    <col min="5668" max="5668" width="3.33203125" style="8" bestFit="1" customWidth="1"/>
    <col min="5669" max="5669" width="5" style="8" customWidth="1"/>
    <col min="5670" max="5673" width="4.109375" style="8" bestFit="1" customWidth="1"/>
    <col min="5674" max="5674" width="5" style="8" bestFit="1" customWidth="1"/>
    <col min="5675" max="5675" width="5.109375" style="8" bestFit="1" customWidth="1"/>
    <col min="5676" max="5676" width="7.6640625" style="8" bestFit="1" customWidth="1"/>
    <col min="5677" max="5677" width="4.44140625" style="8" bestFit="1" customWidth="1"/>
    <col min="5678" max="5678" width="16" style="8" customWidth="1"/>
    <col min="5679" max="5679" width="5.109375" style="8" customWidth="1"/>
    <col min="5680" max="5680" width="3.6640625" style="8" customWidth="1"/>
    <col min="5681" max="5681" width="15.44140625" style="8" customWidth="1"/>
    <col min="5682" max="5687" width="4.33203125" style="8" customWidth="1"/>
    <col min="5688" max="5688" width="4.6640625" style="8" customWidth="1"/>
    <col min="5689" max="5689" width="5" style="8" customWidth="1"/>
    <col min="5690" max="5691" width="4.33203125" style="8" customWidth="1"/>
    <col min="5692" max="5693" width="5.5546875" style="8" customWidth="1"/>
    <col min="5694" max="5888" width="10.6640625" style="8"/>
    <col min="5889" max="5889" width="6.6640625" style="8" bestFit="1" customWidth="1"/>
    <col min="5890" max="5890" width="33.109375" style="8" bestFit="1" customWidth="1"/>
    <col min="5891" max="5891" width="9.88671875" style="8" bestFit="1" customWidth="1"/>
    <col min="5892" max="5892" width="20.6640625" style="8" bestFit="1" customWidth="1"/>
    <col min="5893" max="5893" width="21.6640625" style="8" bestFit="1" customWidth="1"/>
    <col min="5894" max="5895" width="4.6640625" style="8" bestFit="1" customWidth="1"/>
    <col min="5896" max="5899" width="4.109375" style="8" bestFit="1" customWidth="1"/>
    <col min="5900" max="5901" width="4" style="8" bestFit="1" customWidth="1"/>
    <col min="5902" max="5902" width="4.6640625" style="8" bestFit="1" customWidth="1"/>
    <col min="5903" max="5903" width="4.109375" style="8" bestFit="1" customWidth="1"/>
    <col min="5904" max="5905" width="5.109375" style="8" bestFit="1" customWidth="1"/>
    <col min="5906" max="5906" width="4.109375" style="8" bestFit="1" customWidth="1"/>
    <col min="5907" max="5909" width="3.33203125" style="8" bestFit="1" customWidth="1"/>
    <col min="5910" max="5915" width="0" style="8" hidden="1" customWidth="1"/>
    <col min="5916" max="5920" width="5" style="8" bestFit="1" customWidth="1"/>
    <col min="5921" max="5922" width="3.33203125" style="8" bestFit="1" customWidth="1"/>
    <col min="5923" max="5923" width="3" style="8" bestFit="1" customWidth="1"/>
    <col min="5924" max="5924" width="3.33203125" style="8" bestFit="1" customWidth="1"/>
    <col min="5925" max="5925" width="5" style="8" customWidth="1"/>
    <col min="5926" max="5929" width="4.109375" style="8" bestFit="1" customWidth="1"/>
    <col min="5930" max="5930" width="5" style="8" bestFit="1" customWidth="1"/>
    <col min="5931" max="5931" width="5.109375" style="8" bestFit="1" customWidth="1"/>
    <col min="5932" max="5932" width="7.6640625" style="8" bestFit="1" customWidth="1"/>
    <col min="5933" max="5933" width="4.44140625" style="8" bestFit="1" customWidth="1"/>
    <col min="5934" max="5934" width="16" style="8" customWidth="1"/>
    <col min="5935" max="5935" width="5.109375" style="8" customWidth="1"/>
    <col min="5936" max="5936" width="3.6640625" style="8" customWidth="1"/>
    <col min="5937" max="5937" width="15.44140625" style="8" customWidth="1"/>
    <col min="5938" max="5943" width="4.33203125" style="8" customWidth="1"/>
    <col min="5944" max="5944" width="4.6640625" style="8" customWidth="1"/>
    <col min="5945" max="5945" width="5" style="8" customWidth="1"/>
    <col min="5946" max="5947" width="4.33203125" style="8" customWidth="1"/>
    <col min="5948" max="5949" width="5.5546875" style="8" customWidth="1"/>
    <col min="5950" max="6144" width="10.6640625" style="8"/>
    <col min="6145" max="6145" width="6.6640625" style="8" bestFit="1" customWidth="1"/>
    <col min="6146" max="6146" width="33.109375" style="8" bestFit="1" customWidth="1"/>
    <col min="6147" max="6147" width="9.88671875" style="8" bestFit="1" customWidth="1"/>
    <col min="6148" max="6148" width="20.6640625" style="8" bestFit="1" customWidth="1"/>
    <col min="6149" max="6149" width="21.6640625" style="8" bestFit="1" customWidth="1"/>
    <col min="6150" max="6151" width="4.6640625" style="8" bestFit="1" customWidth="1"/>
    <col min="6152" max="6155" width="4.109375" style="8" bestFit="1" customWidth="1"/>
    <col min="6156" max="6157" width="4" style="8" bestFit="1" customWidth="1"/>
    <col min="6158" max="6158" width="4.6640625" style="8" bestFit="1" customWidth="1"/>
    <col min="6159" max="6159" width="4.109375" style="8" bestFit="1" customWidth="1"/>
    <col min="6160" max="6161" width="5.109375" style="8" bestFit="1" customWidth="1"/>
    <col min="6162" max="6162" width="4.109375" style="8" bestFit="1" customWidth="1"/>
    <col min="6163" max="6165" width="3.33203125" style="8" bestFit="1" customWidth="1"/>
    <col min="6166" max="6171" width="0" style="8" hidden="1" customWidth="1"/>
    <col min="6172" max="6176" width="5" style="8" bestFit="1" customWidth="1"/>
    <col min="6177" max="6178" width="3.33203125" style="8" bestFit="1" customWidth="1"/>
    <col min="6179" max="6179" width="3" style="8" bestFit="1" customWidth="1"/>
    <col min="6180" max="6180" width="3.33203125" style="8" bestFit="1" customWidth="1"/>
    <col min="6181" max="6181" width="5" style="8" customWidth="1"/>
    <col min="6182" max="6185" width="4.109375" style="8" bestFit="1" customWidth="1"/>
    <col min="6186" max="6186" width="5" style="8" bestFit="1" customWidth="1"/>
    <col min="6187" max="6187" width="5.109375" style="8" bestFit="1" customWidth="1"/>
    <col min="6188" max="6188" width="7.6640625" style="8" bestFit="1" customWidth="1"/>
    <col min="6189" max="6189" width="4.44140625" style="8" bestFit="1" customWidth="1"/>
    <col min="6190" max="6190" width="16" style="8" customWidth="1"/>
    <col min="6191" max="6191" width="5.109375" style="8" customWidth="1"/>
    <col min="6192" max="6192" width="3.6640625" style="8" customWidth="1"/>
    <col min="6193" max="6193" width="15.44140625" style="8" customWidth="1"/>
    <col min="6194" max="6199" width="4.33203125" style="8" customWidth="1"/>
    <col min="6200" max="6200" width="4.6640625" style="8" customWidth="1"/>
    <col min="6201" max="6201" width="5" style="8" customWidth="1"/>
    <col min="6202" max="6203" width="4.33203125" style="8" customWidth="1"/>
    <col min="6204" max="6205" width="5.5546875" style="8" customWidth="1"/>
    <col min="6206" max="6400" width="10.6640625" style="8"/>
    <col min="6401" max="6401" width="6.6640625" style="8" bestFit="1" customWidth="1"/>
    <col min="6402" max="6402" width="33.109375" style="8" bestFit="1" customWidth="1"/>
    <col min="6403" max="6403" width="9.88671875" style="8" bestFit="1" customWidth="1"/>
    <col min="6404" max="6404" width="20.6640625" style="8" bestFit="1" customWidth="1"/>
    <col min="6405" max="6405" width="21.6640625" style="8" bestFit="1" customWidth="1"/>
    <col min="6406" max="6407" width="4.6640625" style="8" bestFit="1" customWidth="1"/>
    <col min="6408" max="6411" width="4.109375" style="8" bestFit="1" customWidth="1"/>
    <col min="6412" max="6413" width="4" style="8" bestFit="1" customWidth="1"/>
    <col min="6414" max="6414" width="4.6640625" style="8" bestFit="1" customWidth="1"/>
    <col min="6415" max="6415" width="4.109375" style="8" bestFit="1" customWidth="1"/>
    <col min="6416" max="6417" width="5.109375" style="8" bestFit="1" customWidth="1"/>
    <col min="6418" max="6418" width="4.109375" style="8" bestFit="1" customWidth="1"/>
    <col min="6419" max="6421" width="3.33203125" style="8" bestFit="1" customWidth="1"/>
    <col min="6422" max="6427" width="0" style="8" hidden="1" customWidth="1"/>
    <col min="6428" max="6432" width="5" style="8" bestFit="1" customWidth="1"/>
    <col min="6433" max="6434" width="3.33203125" style="8" bestFit="1" customWidth="1"/>
    <col min="6435" max="6435" width="3" style="8" bestFit="1" customWidth="1"/>
    <col min="6436" max="6436" width="3.33203125" style="8" bestFit="1" customWidth="1"/>
    <col min="6437" max="6437" width="5" style="8" customWidth="1"/>
    <col min="6438" max="6441" width="4.109375" style="8" bestFit="1" customWidth="1"/>
    <col min="6442" max="6442" width="5" style="8" bestFit="1" customWidth="1"/>
    <col min="6443" max="6443" width="5.109375" style="8" bestFit="1" customWidth="1"/>
    <col min="6444" max="6444" width="7.6640625" style="8" bestFit="1" customWidth="1"/>
    <col min="6445" max="6445" width="4.44140625" style="8" bestFit="1" customWidth="1"/>
    <col min="6446" max="6446" width="16" style="8" customWidth="1"/>
    <col min="6447" max="6447" width="5.109375" style="8" customWidth="1"/>
    <col min="6448" max="6448" width="3.6640625" style="8" customWidth="1"/>
    <col min="6449" max="6449" width="15.44140625" style="8" customWidth="1"/>
    <col min="6450" max="6455" width="4.33203125" style="8" customWidth="1"/>
    <col min="6456" max="6456" width="4.6640625" style="8" customWidth="1"/>
    <col min="6457" max="6457" width="5" style="8" customWidth="1"/>
    <col min="6458" max="6459" width="4.33203125" style="8" customWidth="1"/>
    <col min="6460" max="6461" width="5.5546875" style="8" customWidth="1"/>
    <col min="6462" max="6656" width="10.6640625" style="8"/>
    <col min="6657" max="6657" width="6.6640625" style="8" bestFit="1" customWidth="1"/>
    <col min="6658" max="6658" width="33.109375" style="8" bestFit="1" customWidth="1"/>
    <col min="6659" max="6659" width="9.88671875" style="8" bestFit="1" customWidth="1"/>
    <col min="6660" max="6660" width="20.6640625" style="8" bestFit="1" customWidth="1"/>
    <col min="6661" max="6661" width="21.6640625" style="8" bestFit="1" customWidth="1"/>
    <col min="6662" max="6663" width="4.6640625" style="8" bestFit="1" customWidth="1"/>
    <col min="6664" max="6667" width="4.109375" style="8" bestFit="1" customWidth="1"/>
    <col min="6668" max="6669" width="4" style="8" bestFit="1" customWidth="1"/>
    <col min="6670" max="6670" width="4.6640625" style="8" bestFit="1" customWidth="1"/>
    <col min="6671" max="6671" width="4.109375" style="8" bestFit="1" customWidth="1"/>
    <col min="6672" max="6673" width="5.109375" style="8" bestFit="1" customWidth="1"/>
    <col min="6674" max="6674" width="4.109375" style="8" bestFit="1" customWidth="1"/>
    <col min="6675" max="6677" width="3.33203125" style="8" bestFit="1" customWidth="1"/>
    <col min="6678" max="6683" width="0" style="8" hidden="1" customWidth="1"/>
    <col min="6684" max="6688" width="5" style="8" bestFit="1" customWidth="1"/>
    <col min="6689" max="6690" width="3.33203125" style="8" bestFit="1" customWidth="1"/>
    <col min="6691" max="6691" width="3" style="8" bestFit="1" customWidth="1"/>
    <col min="6692" max="6692" width="3.33203125" style="8" bestFit="1" customWidth="1"/>
    <col min="6693" max="6693" width="5" style="8" customWidth="1"/>
    <col min="6694" max="6697" width="4.109375" style="8" bestFit="1" customWidth="1"/>
    <col min="6698" max="6698" width="5" style="8" bestFit="1" customWidth="1"/>
    <col min="6699" max="6699" width="5.109375" style="8" bestFit="1" customWidth="1"/>
    <col min="6700" max="6700" width="7.6640625" style="8" bestFit="1" customWidth="1"/>
    <col min="6701" max="6701" width="4.44140625" style="8" bestFit="1" customWidth="1"/>
    <col min="6702" max="6702" width="16" style="8" customWidth="1"/>
    <col min="6703" max="6703" width="5.109375" style="8" customWidth="1"/>
    <col min="6704" max="6704" width="3.6640625" style="8" customWidth="1"/>
    <col min="6705" max="6705" width="15.44140625" style="8" customWidth="1"/>
    <col min="6706" max="6711" width="4.33203125" style="8" customWidth="1"/>
    <col min="6712" max="6712" width="4.6640625" style="8" customWidth="1"/>
    <col min="6713" max="6713" width="5" style="8" customWidth="1"/>
    <col min="6714" max="6715" width="4.33203125" style="8" customWidth="1"/>
    <col min="6716" max="6717" width="5.5546875" style="8" customWidth="1"/>
    <col min="6718" max="6912" width="10.6640625" style="8"/>
    <col min="6913" max="6913" width="6.6640625" style="8" bestFit="1" customWidth="1"/>
    <col min="6914" max="6914" width="33.109375" style="8" bestFit="1" customWidth="1"/>
    <col min="6915" max="6915" width="9.88671875" style="8" bestFit="1" customWidth="1"/>
    <col min="6916" max="6916" width="20.6640625" style="8" bestFit="1" customWidth="1"/>
    <col min="6917" max="6917" width="21.6640625" style="8" bestFit="1" customWidth="1"/>
    <col min="6918" max="6919" width="4.6640625" style="8" bestFit="1" customWidth="1"/>
    <col min="6920" max="6923" width="4.109375" style="8" bestFit="1" customWidth="1"/>
    <col min="6924" max="6925" width="4" style="8" bestFit="1" customWidth="1"/>
    <col min="6926" max="6926" width="4.6640625" style="8" bestFit="1" customWidth="1"/>
    <col min="6927" max="6927" width="4.109375" style="8" bestFit="1" customWidth="1"/>
    <col min="6928" max="6929" width="5.109375" style="8" bestFit="1" customWidth="1"/>
    <col min="6930" max="6930" width="4.109375" style="8" bestFit="1" customWidth="1"/>
    <col min="6931" max="6933" width="3.33203125" style="8" bestFit="1" customWidth="1"/>
    <col min="6934" max="6939" width="0" style="8" hidden="1" customWidth="1"/>
    <col min="6940" max="6944" width="5" style="8" bestFit="1" customWidth="1"/>
    <col min="6945" max="6946" width="3.33203125" style="8" bestFit="1" customWidth="1"/>
    <col min="6947" max="6947" width="3" style="8" bestFit="1" customWidth="1"/>
    <col min="6948" max="6948" width="3.33203125" style="8" bestFit="1" customWidth="1"/>
    <col min="6949" max="6949" width="5" style="8" customWidth="1"/>
    <col min="6950" max="6953" width="4.109375" style="8" bestFit="1" customWidth="1"/>
    <col min="6954" max="6954" width="5" style="8" bestFit="1" customWidth="1"/>
    <col min="6955" max="6955" width="5.109375" style="8" bestFit="1" customWidth="1"/>
    <col min="6956" max="6956" width="7.6640625" style="8" bestFit="1" customWidth="1"/>
    <col min="6957" max="6957" width="4.44140625" style="8" bestFit="1" customWidth="1"/>
    <col min="6958" max="6958" width="16" style="8" customWidth="1"/>
    <col min="6959" max="6959" width="5.109375" style="8" customWidth="1"/>
    <col min="6960" max="6960" width="3.6640625" style="8" customWidth="1"/>
    <col min="6961" max="6961" width="15.44140625" style="8" customWidth="1"/>
    <col min="6962" max="6967" width="4.33203125" style="8" customWidth="1"/>
    <col min="6968" max="6968" width="4.6640625" style="8" customWidth="1"/>
    <col min="6969" max="6969" width="5" style="8" customWidth="1"/>
    <col min="6970" max="6971" width="4.33203125" style="8" customWidth="1"/>
    <col min="6972" max="6973" width="5.5546875" style="8" customWidth="1"/>
    <col min="6974" max="7168" width="10.6640625" style="8"/>
    <col min="7169" max="7169" width="6.6640625" style="8" bestFit="1" customWidth="1"/>
    <col min="7170" max="7170" width="33.109375" style="8" bestFit="1" customWidth="1"/>
    <col min="7171" max="7171" width="9.88671875" style="8" bestFit="1" customWidth="1"/>
    <col min="7172" max="7172" width="20.6640625" style="8" bestFit="1" customWidth="1"/>
    <col min="7173" max="7173" width="21.6640625" style="8" bestFit="1" customWidth="1"/>
    <col min="7174" max="7175" width="4.6640625" style="8" bestFit="1" customWidth="1"/>
    <col min="7176" max="7179" width="4.109375" style="8" bestFit="1" customWidth="1"/>
    <col min="7180" max="7181" width="4" style="8" bestFit="1" customWidth="1"/>
    <col min="7182" max="7182" width="4.6640625" style="8" bestFit="1" customWidth="1"/>
    <col min="7183" max="7183" width="4.109375" style="8" bestFit="1" customWidth="1"/>
    <col min="7184" max="7185" width="5.109375" style="8" bestFit="1" customWidth="1"/>
    <col min="7186" max="7186" width="4.109375" style="8" bestFit="1" customWidth="1"/>
    <col min="7187" max="7189" width="3.33203125" style="8" bestFit="1" customWidth="1"/>
    <col min="7190" max="7195" width="0" style="8" hidden="1" customWidth="1"/>
    <col min="7196" max="7200" width="5" style="8" bestFit="1" customWidth="1"/>
    <col min="7201" max="7202" width="3.33203125" style="8" bestFit="1" customWidth="1"/>
    <col min="7203" max="7203" width="3" style="8" bestFit="1" customWidth="1"/>
    <col min="7204" max="7204" width="3.33203125" style="8" bestFit="1" customWidth="1"/>
    <col min="7205" max="7205" width="5" style="8" customWidth="1"/>
    <col min="7206" max="7209" width="4.109375" style="8" bestFit="1" customWidth="1"/>
    <col min="7210" max="7210" width="5" style="8" bestFit="1" customWidth="1"/>
    <col min="7211" max="7211" width="5.109375" style="8" bestFit="1" customWidth="1"/>
    <col min="7212" max="7212" width="7.6640625" style="8" bestFit="1" customWidth="1"/>
    <col min="7213" max="7213" width="4.44140625" style="8" bestFit="1" customWidth="1"/>
    <col min="7214" max="7214" width="16" style="8" customWidth="1"/>
    <col min="7215" max="7215" width="5.109375" style="8" customWidth="1"/>
    <col min="7216" max="7216" width="3.6640625" style="8" customWidth="1"/>
    <col min="7217" max="7217" width="15.44140625" style="8" customWidth="1"/>
    <col min="7218" max="7223" width="4.33203125" style="8" customWidth="1"/>
    <col min="7224" max="7224" width="4.6640625" style="8" customWidth="1"/>
    <col min="7225" max="7225" width="5" style="8" customWidth="1"/>
    <col min="7226" max="7227" width="4.33203125" style="8" customWidth="1"/>
    <col min="7228" max="7229" width="5.5546875" style="8" customWidth="1"/>
    <col min="7230" max="7424" width="10.6640625" style="8"/>
    <col min="7425" max="7425" width="6.6640625" style="8" bestFit="1" customWidth="1"/>
    <col min="7426" max="7426" width="33.109375" style="8" bestFit="1" customWidth="1"/>
    <col min="7427" max="7427" width="9.88671875" style="8" bestFit="1" customWidth="1"/>
    <col min="7428" max="7428" width="20.6640625" style="8" bestFit="1" customWidth="1"/>
    <col min="7429" max="7429" width="21.6640625" style="8" bestFit="1" customWidth="1"/>
    <col min="7430" max="7431" width="4.6640625" style="8" bestFit="1" customWidth="1"/>
    <col min="7432" max="7435" width="4.109375" style="8" bestFit="1" customWidth="1"/>
    <col min="7436" max="7437" width="4" style="8" bestFit="1" customWidth="1"/>
    <col min="7438" max="7438" width="4.6640625" style="8" bestFit="1" customWidth="1"/>
    <col min="7439" max="7439" width="4.109375" style="8" bestFit="1" customWidth="1"/>
    <col min="7440" max="7441" width="5.109375" style="8" bestFit="1" customWidth="1"/>
    <col min="7442" max="7442" width="4.109375" style="8" bestFit="1" customWidth="1"/>
    <col min="7443" max="7445" width="3.33203125" style="8" bestFit="1" customWidth="1"/>
    <col min="7446" max="7451" width="0" style="8" hidden="1" customWidth="1"/>
    <col min="7452" max="7456" width="5" style="8" bestFit="1" customWidth="1"/>
    <col min="7457" max="7458" width="3.33203125" style="8" bestFit="1" customWidth="1"/>
    <col min="7459" max="7459" width="3" style="8" bestFit="1" customWidth="1"/>
    <col min="7460" max="7460" width="3.33203125" style="8" bestFit="1" customWidth="1"/>
    <col min="7461" max="7461" width="5" style="8" customWidth="1"/>
    <col min="7462" max="7465" width="4.109375" style="8" bestFit="1" customWidth="1"/>
    <col min="7466" max="7466" width="5" style="8" bestFit="1" customWidth="1"/>
    <col min="7467" max="7467" width="5.109375" style="8" bestFit="1" customWidth="1"/>
    <col min="7468" max="7468" width="7.6640625" style="8" bestFit="1" customWidth="1"/>
    <col min="7469" max="7469" width="4.44140625" style="8" bestFit="1" customWidth="1"/>
    <col min="7470" max="7470" width="16" style="8" customWidth="1"/>
    <col min="7471" max="7471" width="5.109375" style="8" customWidth="1"/>
    <col min="7472" max="7472" width="3.6640625" style="8" customWidth="1"/>
    <col min="7473" max="7473" width="15.44140625" style="8" customWidth="1"/>
    <col min="7474" max="7479" width="4.33203125" style="8" customWidth="1"/>
    <col min="7480" max="7480" width="4.6640625" style="8" customWidth="1"/>
    <col min="7481" max="7481" width="5" style="8" customWidth="1"/>
    <col min="7482" max="7483" width="4.33203125" style="8" customWidth="1"/>
    <col min="7484" max="7485" width="5.5546875" style="8" customWidth="1"/>
    <col min="7486" max="7680" width="10.6640625" style="8"/>
    <col min="7681" max="7681" width="6.6640625" style="8" bestFit="1" customWidth="1"/>
    <col min="7682" max="7682" width="33.109375" style="8" bestFit="1" customWidth="1"/>
    <col min="7683" max="7683" width="9.88671875" style="8" bestFit="1" customWidth="1"/>
    <col min="7684" max="7684" width="20.6640625" style="8" bestFit="1" customWidth="1"/>
    <col min="7685" max="7685" width="21.6640625" style="8" bestFit="1" customWidth="1"/>
    <col min="7686" max="7687" width="4.6640625" style="8" bestFit="1" customWidth="1"/>
    <col min="7688" max="7691" width="4.109375" style="8" bestFit="1" customWidth="1"/>
    <col min="7692" max="7693" width="4" style="8" bestFit="1" customWidth="1"/>
    <col min="7694" max="7694" width="4.6640625" style="8" bestFit="1" customWidth="1"/>
    <col min="7695" max="7695" width="4.109375" style="8" bestFit="1" customWidth="1"/>
    <col min="7696" max="7697" width="5.109375" style="8" bestFit="1" customWidth="1"/>
    <col min="7698" max="7698" width="4.109375" style="8" bestFit="1" customWidth="1"/>
    <col min="7699" max="7701" width="3.33203125" style="8" bestFit="1" customWidth="1"/>
    <col min="7702" max="7707" width="0" style="8" hidden="1" customWidth="1"/>
    <col min="7708" max="7712" width="5" style="8" bestFit="1" customWidth="1"/>
    <col min="7713" max="7714" width="3.33203125" style="8" bestFit="1" customWidth="1"/>
    <col min="7715" max="7715" width="3" style="8" bestFit="1" customWidth="1"/>
    <col min="7716" max="7716" width="3.33203125" style="8" bestFit="1" customWidth="1"/>
    <col min="7717" max="7717" width="5" style="8" customWidth="1"/>
    <col min="7718" max="7721" width="4.109375" style="8" bestFit="1" customWidth="1"/>
    <col min="7722" max="7722" width="5" style="8" bestFit="1" customWidth="1"/>
    <col min="7723" max="7723" width="5.109375" style="8" bestFit="1" customWidth="1"/>
    <col min="7724" max="7724" width="7.6640625" style="8" bestFit="1" customWidth="1"/>
    <col min="7725" max="7725" width="4.44140625" style="8" bestFit="1" customWidth="1"/>
    <col min="7726" max="7726" width="16" style="8" customWidth="1"/>
    <col min="7727" max="7727" width="5.109375" style="8" customWidth="1"/>
    <col min="7728" max="7728" width="3.6640625" style="8" customWidth="1"/>
    <col min="7729" max="7729" width="15.44140625" style="8" customWidth="1"/>
    <col min="7730" max="7735" width="4.33203125" style="8" customWidth="1"/>
    <col min="7736" max="7736" width="4.6640625" style="8" customWidth="1"/>
    <col min="7737" max="7737" width="5" style="8" customWidth="1"/>
    <col min="7738" max="7739" width="4.33203125" style="8" customWidth="1"/>
    <col min="7740" max="7741" width="5.5546875" style="8" customWidth="1"/>
    <col min="7742" max="7936" width="10.6640625" style="8"/>
    <col min="7937" max="7937" width="6.6640625" style="8" bestFit="1" customWidth="1"/>
    <col min="7938" max="7938" width="33.109375" style="8" bestFit="1" customWidth="1"/>
    <col min="7939" max="7939" width="9.88671875" style="8" bestFit="1" customWidth="1"/>
    <col min="7940" max="7940" width="20.6640625" style="8" bestFit="1" customWidth="1"/>
    <col min="7941" max="7941" width="21.6640625" style="8" bestFit="1" customWidth="1"/>
    <col min="7942" max="7943" width="4.6640625" style="8" bestFit="1" customWidth="1"/>
    <col min="7944" max="7947" width="4.109375" style="8" bestFit="1" customWidth="1"/>
    <col min="7948" max="7949" width="4" style="8" bestFit="1" customWidth="1"/>
    <col min="7950" max="7950" width="4.6640625" style="8" bestFit="1" customWidth="1"/>
    <col min="7951" max="7951" width="4.109375" style="8" bestFit="1" customWidth="1"/>
    <col min="7952" max="7953" width="5.109375" style="8" bestFit="1" customWidth="1"/>
    <col min="7954" max="7954" width="4.109375" style="8" bestFit="1" customWidth="1"/>
    <col min="7955" max="7957" width="3.33203125" style="8" bestFit="1" customWidth="1"/>
    <col min="7958" max="7963" width="0" style="8" hidden="1" customWidth="1"/>
    <col min="7964" max="7968" width="5" style="8" bestFit="1" customWidth="1"/>
    <col min="7969" max="7970" width="3.33203125" style="8" bestFit="1" customWidth="1"/>
    <col min="7971" max="7971" width="3" style="8" bestFit="1" customWidth="1"/>
    <col min="7972" max="7972" width="3.33203125" style="8" bestFit="1" customWidth="1"/>
    <col min="7973" max="7973" width="5" style="8" customWidth="1"/>
    <col min="7974" max="7977" width="4.109375" style="8" bestFit="1" customWidth="1"/>
    <col min="7978" max="7978" width="5" style="8" bestFit="1" customWidth="1"/>
    <col min="7979" max="7979" width="5.109375" style="8" bestFit="1" customWidth="1"/>
    <col min="7980" max="7980" width="7.6640625" style="8" bestFit="1" customWidth="1"/>
    <col min="7981" max="7981" width="4.44140625" style="8" bestFit="1" customWidth="1"/>
    <col min="7982" max="7982" width="16" style="8" customWidth="1"/>
    <col min="7983" max="7983" width="5.109375" style="8" customWidth="1"/>
    <col min="7984" max="7984" width="3.6640625" style="8" customWidth="1"/>
    <col min="7985" max="7985" width="15.44140625" style="8" customWidth="1"/>
    <col min="7986" max="7991" width="4.33203125" style="8" customWidth="1"/>
    <col min="7992" max="7992" width="4.6640625" style="8" customWidth="1"/>
    <col min="7993" max="7993" width="5" style="8" customWidth="1"/>
    <col min="7994" max="7995" width="4.33203125" style="8" customWidth="1"/>
    <col min="7996" max="7997" width="5.5546875" style="8" customWidth="1"/>
    <col min="7998" max="8192" width="10.6640625" style="8"/>
    <col min="8193" max="8193" width="6.6640625" style="8" bestFit="1" customWidth="1"/>
    <col min="8194" max="8194" width="33.109375" style="8" bestFit="1" customWidth="1"/>
    <col min="8195" max="8195" width="9.88671875" style="8" bestFit="1" customWidth="1"/>
    <col min="8196" max="8196" width="20.6640625" style="8" bestFit="1" customWidth="1"/>
    <col min="8197" max="8197" width="21.6640625" style="8" bestFit="1" customWidth="1"/>
    <col min="8198" max="8199" width="4.6640625" style="8" bestFit="1" customWidth="1"/>
    <col min="8200" max="8203" width="4.109375" style="8" bestFit="1" customWidth="1"/>
    <col min="8204" max="8205" width="4" style="8" bestFit="1" customWidth="1"/>
    <col min="8206" max="8206" width="4.6640625" style="8" bestFit="1" customWidth="1"/>
    <col min="8207" max="8207" width="4.109375" style="8" bestFit="1" customWidth="1"/>
    <col min="8208" max="8209" width="5.109375" style="8" bestFit="1" customWidth="1"/>
    <col min="8210" max="8210" width="4.109375" style="8" bestFit="1" customWidth="1"/>
    <col min="8211" max="8213" width="3.33203125" style="8" bestFit="1" customWidth="1"/>
    <col min="8214" max="8219" width="0" style="8" hidden="1" customWidth="1"/>
    <col min="8220" max="8224" width="5" style="8" bestFit="1" customWidth="1"/>
    <col min="8225" max="8226" width="3.33203125" style="8" bestFit="1" customWidth="1"/>
    <col min="8227" max="8227" width="3" style="8" bestFit="1" customWidth="1"/>
    <col min="8228" max="8228" width="3.33203125" style="8" bestFit="1" customWidth="1"/>
    <col min="8229" max="8229" width="5" style="8" customWidth="1"/>
    <col min="8230" max="8233" width="4.109375" style="8" bestFit="1" customWidth="1"/>
    <col min="8234" max="8234" width="5" style="8" bestFit="1" customWidth="1"/>
    <col min="8235" max="8235" width="5.109375" style="8" bestFit="1" customWidth="1"/>
    <col min="8236" max="8236" width="7.6640625" style="8" bestFit="1" customWidth="1"/>
    <col min="8237" max="8237" width="4.44140625" style="8" bestFit="1" customWidth="1"/>
    <col min="8238" max="8238" width="16" style="8" customWidth="1"/>
    <col min="8239" max="8239" width="5.109375" style="8" customWidth="1"/>
    <col min="8240" max="8240" width="3.6640625" style="8" customWidth="1"/>
    <col min="8241" max="8241" width="15.44140625" style="8" customWidth="1"/>
    <col min="8242" max="8247" width="4.33203125" style="8" customWidth="1"/>
    <col min="8248" max="8248" width="4.6640625" style="8" customWidth="1"/>
    <col min="8249" max="8249" width="5" style="8" customWidth="1"/>
    <col min="8250" max="8251" width="4.33203125" style="8" customWidth="1"/>
    <col min="8252" max="8253" width="5.5546875" style="8" customWidth="1"/>
    <col min="8254" max="8448" width="10.6640625" style="8"/>
    <col min="8449" max="8449" width="6.6640625" style="8" bestFit="1" customWidth="1"/>
    <col min="8450" max="8450" width="33.109375" style="8" bestFit="1" customWidth="1"/>
    <col min="8451" max="8451" width="9.88671875" style="8" bestFit="1" customWidth="1"/>
    <col min="8452" max="8452" width="20.6640625" style="8" bestFit="1" customWidth="1"/>
    <col min="8453" max="8453" width="21.6640625" style="8" bestFit="1" customWidth="1"/>
    <col min="8454" max="8455" width="4.6640625" style="8" bestFit="1" customWidth="1"/>
    <col min="8456" max="8459" width="4.109375" style="8" bestFit="1" customWidth="1"/>
    <col min="8460" max="8461" width="4" style="8" bestFit="1" customWidth="1"/>
    <col min="8462" max="8462" width="4.6640625" style="8" bestFit="1" customWidth="1"/>
    <col min="8463" max="8463" width="4.109375" style="8" bestFit="1" customWidth="1"/>
    <col min="8464" max="8465" width="5.109375" style="8" bestFit="1" customWidth="1"/>
    <col min="8466" max="8466" width="4.109375" style="8" bestFit="1" customWidth="1"/>
    <col min="8467" max="8469" width="3.33203125" style="8" bestFit="1" customWidth="1"/>
    <col min="8470" max="8475" width="0" style="8" hidden="1" customWidth="1"/>
    <col min="8476" max="8480" width="5" style="8" bestFit="1" customWidth="1"/>
    <col min="8481" max="8482" width="3.33203125" style="8" bestFit="1" customWidth="1"/>
    <col min="8483" max="8483" width="3" style="8" bestFit="1" customWidth="1"/>
    <col min="8484" max="8484" width="3.33203125" style="8" bestFit="1" customWidth="1"/>
    <col min="8485" max="8485" width="5" style="8" customWidth="1"/>
    <col min="8486" max="8489" width="4.109375" style="8" bestFit="1" customWidth="1"/>
    <col min="8490" max="8490" width="5" style="8" bestFit="1" customWidth="1"/>
    <col min="8491" max="8491" width="5.109375" style="8" bestFit="1" customWidth="1"/>
    <col min="8492" max="8492" width="7.6640625" style="8" bestFit="1" customWidth="1"/>
    <col min="8493" max="8493" width="4.44140625" style="8" bestFit="1" customWidth="1"/>
    <col min="8494" max="8494" width="16" style="8" customWidth="1"/>
    <col min="8495" max="8495" width="5.109375" style="8" customWidth="1"/>
    <col min="8496" max="8496" width="3.6640625" style="8" customWidth="1"/>
    <col min="8497" max="8497" width="15.44140625" style="8" customWidth="1"/>
    <col min="8498" max="8503" width="4.33203125" style="8" customWidth="1"/>
    <col min="8504" max="8504" width="4.6640625" style="8" customWidth="1"/>
    <col min="8505" max="8505" width="5" style="8" customWidth="1"/>
    <col min="8506" max="8507" width="4.33203125" style="8" customWidth="1"/>
    <col min="8508" max="8509" width="5.5546875" style="8" customWidth="1"/>
    <col min="8510" max="8704" width="10.6640625" style="8"/>
    <col min="8705" max="8705" width="6.6640625" style="8" bestFit="1" customWidth="1"/>
    <col min="8706" max="8706" width="33.109375" style="8" bestFit="1" customWidth="1"/>
    <col min="8707" max="8707" width="9.88671875" style="8" bestFit="1" customWidth="1"/>
    <col min="8708" max="8708" width="20.6640625" style="8" bestFit="1" customWidth="1"/>
    <col min="8709" max="8709" width="21.6640625" style="8" bestFit="1" customWidth="1"/>
    <col min="8710" max="8711" width="4.6640625" style="8" bestFit="1" customWidth="1"/>
    <col min="8712" max="8715" width="4.109375" style="8" bestFit="1" customWidth="1"/>
    <col min="8716" max="8717" width="4" style="8" bestFit="1" customWidth="1"/>
    <col min="8718" max="8718" width="4.6640625" style="8" bestFit="1" customWidth="1"/>
    <col min="8719" max="8719" width="4.109375" style="8" bestFit="1" customWidth="1"/>
    <col min="8720" max="8721" width="5.109375" style="8" bestFit="1" customWidth="1"/>
    <col min="8722" max="8722" width="4.109375" style="8" bestFit="1" customWidth="1"/>
    <col min="8723" max="8725" width="3.33203125" style="8" bestFit="1" customWidth="1"/>
    <col min="8726" max="8731" width="0" style="8" hidden="1" customWidth="1"/>
    <col min="8732" max="8736" width="5" style="8" bestFit="1" customWidth="1"/>
    <col min="8737" max="8738" width="3.33203125" style="8" bestFit="1" customWidth="1"/>
    <col min="8739" max="8739" width="3" style="8" bestFit="1" customWidth="1"/>
    <col min="8740" max="8740" width="3.33203125" style="8" bestFit="1" customWidth="1"/>
    <col min="8741" max="8741" width="5" style="8" customWidth="1"/>
    <col min="8742" max="8745" width="4.109375" style="8" bestFit="1" customWidth="1"/>
    <col min="8746" max="8746" width="5" style="8" bestFit="1" customWidth="1"/>
    <col min="8747" max="8747" width="5.109375" style="8" bestFit="1" customWidth="1"/>
    <col min="8748" max="8748" width="7.6640625" style="8" bestFit="1" customWidth="1"/>
    <col min="8749" max="8749" width="4.44140625" style="8" bestFit="1" customWidth="1"/>
    <col min="8750" max="8750" width="16" style="8" customWidth="1"/>
    <col min="8751" max="8751" width="5.109375" style="8" customWidth="1"/>
    <col min="8752" max="8752" width="3.6640625" style="8" customWidth="1"/>
    <col min="8753" max="8753" width="15.44140625" style="8" customWidth="1"/>
    <col min="8754" max="8759" width="4.33203125" style="8" customWidth="1"/>
    <col min="8760" max="8760" width="4.6640625" style="8" customWidth="1"/>
    <col min="8761" max="8761" width="5" style="8" customWidth="1"/>
    <col min="8762" max="8763" width="4.33203125" style="8" customWidth="1"/>
    <col min="8764" max="8765" width="5.5546875" style="8" customWidth="1"/>
    <col min="8766" max="8960" width="10.6640625" style="8"/>
    <col min="8961" max="8961" width="6.6640625" style="8" bestFit="1" customWidth="1"/>
    <col min="8962" max="8962" width="33.109375" style="8" bestFit="1" customWidth="1"/>
    <col min="8963" max="8963" width="9.88671875" style="8" bestFit="1" customWidth="1"/>
    <col min="8964" max="8964" width="20.6640625" style="8" bestFit="1" customWidth="1"/>
    <col min="8965" max="8965" width="21.6640625" style="8" bestFit="1" customWidth="1"/>
    <col min="8966" max="8967" width="4.6640625" style="8" bestFit="1" customWidth="1"/>
    <col min="8968" max="8971" width="4.109375" style="8" bestFit="1" customWidth="1"/>
    <col min="8972" max="8973" width="4" style="8" bestFit="1" customWidth="1"/>
    <col min="8974" max="8974" width="4.6640625" style="8" bestFit="1" customWidth="1"/>
    <col min="8975" max="8975" width="4.109375" style="8" bestFit="1" customWidth="1"/>
    <col min="8976" max="8977" width="5.109375" style="8" bestFit="1" customWidth="1"/>
    <col min="8978" max="8978" width="4.109375" style="8" bestFit="1" customWidth="1"/>
    <col min="8979" max="8981" width="3.33203125" style="8" bestFit="1" customWidth="1"/>
    <col min="8982" max="8987" width="0" style="8" hidden="1" customWidth="1"/>
    <col min="8988" max="8992" width="5" style="8" bestFit="1" customWidth="1"/>
    <col min="8993" max="8994" width="3.33203125" style="8" bestFit="1" customWidth="1"/>
    <col min="8995" max="8995" width="3" style="8" bestFit="1" customWidth="1"/>
    <col min="8996" max="8996" width="3.33203125" style="8" bestFit="1" customWidth="1"/>
    <col min="8997" max="8997" width="5" style="8" customWidth="1"/>
    <col min="8998" max="9001" width="4.109375" style="8" bestFit="1" customWidth="1"/>
    <col min="9002" max="9002" width="5" style="8" bestFit="1" customWidth="1"/>
    <col min="9003" max="9003" width="5.109375" style="8" bestFit="1" customWidth="1"/>
    <col min="9004" max="9004" width="7.6640625" style="8" bestFit="1" customWidth="1"/>
    <col min="9005" max="9005" width="4.44140625" style="8" bestFit="1" customWidth="1"/>
    <col min="9006" max="9006" width="16" style="8" customWidth="1"/>
    <col min="9007" max="9007" width="5.109375" style="8" customWidth="1"/>
    <col min="9008" max="9008" width="3.6640625" style="8" customWidth="1"/>
    <col min="9009" max="9009" width="15.44140625" style="8" customWidth="1"/>
    <col min="9010" max="9015" width="4.33203125" style="8" customWidth="1"/>
    <col min="9016" max="9016" width="4.6640625" style="8" customWidth="1"/>
    <col min="9017" max="9017" width="5" style="8" customWidth="1"/>
    <col min="9018" max="9019" width="4.33203125" style="8" customWidth="1"/>
    <col min="9020" max="9021" width="5.5546875" style="8" customWidth="1"/>
    <col min="9022" max="9216" width="10.6640625" style="8"/>
    <col min="9217" max="9217" width="6.6640625" style="8" bestFit="1" customWidth="1"/>
    <col min="9218" max="9218" width="33.109375" style="8" bestFit="1" customWidth="1"/>
    <col min="9219" max="9219" width="9.88671875" style="8" bestFit="1" customWidth="1"/>
    <col min="9220" max="9220" width="20.6640625" style="8" bestFit="1" customWidth="1"/>
    <col min="9221" max="9221" width="21.6640625" style="8" bestFit="1" customWidth="1"/>
    <col min="9222" max="9223" width="4.6640625" style="8" bestFit="1" customWidth="1"/>
    <col min="9224" max="9227" width="4.109375" style="8" bestFit="1" customWidth="1"/>
    <col min="9228" max="9229" width="4" style="8" bestFit="1" customWidth="1"/>
    <col min="9230" max="9230" width="4.6640625" style="8" bestFit="1" customWidth="1"/>
    <col min="9231" max="9231" width="4.109375" style="8" bestFit="1" customWidth="1"/>
    <col min="9232" max="9233" width="5.109375" style="8" bestFit="1" customWidth="1"/>
    <col min="9234" max="9234" width="4.109375" style="8" bestFit="1" customWidth="1"/>
    <col min="9235" max="9237" width="3.33203125" style="8" bestFit="1" customWidth="1"/>
    <col min="9238" max="9243" width="0" style="8" hidden="1" customWidth="1"/>
    <col min="9244" max="9248" width="5" style="8" bestFit="1" customWidth="1"/>
    <col min="9249" max="9250" width="3.33203125" style="8" bestFit="1" customWidth="1"/>
    <col min="9251" max="9251" width="3" style="8" bestFit="1" customWidth="1"/>
    <col min="9252" max="9252" width="3.33203125" style="8" bestFit="1" customWidth="1"/>
    <col min="9253" max="9253" width="5" style="8" customWidth="1"/>
    <col min="9254" max="9257" width="4.109375" style="8" bestFit="1" customWidth="1"/>
    <col min="9258" max="9258" width="5" style="8" bestFit="1" customWidth="1"/>
    <col min="9259" max="9259" width="5.109375" style="8" bestFit="1" customWidth="1"/>
    <col min="9260" max="9260" width="7.6640625" style="8" bestFit="1" customWidth="1"/>
    <col min="9261" max="9261" width="4.44140625" style="8" bestFit="1" customWidth="1"/>
    <col min="9262" max="9262" width="16" style="8" customWidth="1"/>
    <col min="9263" max="9263" width="5.109375" style="8" customWidth="1"/>
    <col min="9264" max="9264" width="3.6640625" style="8" customWidth="1"/>
    <col min="9265" max="9265" width="15.44140625" style="8" customWidth="1"/>
    <col min="9266" max="9271" width="4.33203125" style="8" customWidth="1"/>
    <col min="9272" max="9272" width="4.6640625" style="8" customWidth="1"/>
    <col min="9273" max="9273" width="5" style="8" customWidth="1"/>
    <col min="9274" max="9275" width="4.33203125" style="8" customWidth="1"/>
    <col min="9276" max="9277" width="5.5546875" style="8" customWidth="1"/>
    <col min="9278" max="9472" width="10.6640625" style="8"/>
    <col min="9473" max="9473" width="6.6640625" style="8" bestFit="1" customWidth="1"/>
    <col min="9474" max="9474" width="33.109375" style="8" bestFit="1" customWidth="1"/>
    <col min="9475" max="9475" width="9.88671875" style="8" bestFit="1" customWidth="1"/>
    <col min="9476" max="9476" width="20.6640625" style="8" bestFit="1" customWidth="1"/>
    <col min="9477" max="9477" width="21.6640625" style="8" bestFit="1" customWidth="1"/>
    <col min="9478" max="9479" width="4.6640625" style="8" bestFit="1" customWidth="1"/>
    <col min="9480" max="9483" width="4.109375" style="8" bestFit="1" customWidth="1"/>
    <col min="9484" max="9485" width="4" style="8" bestFit="1" customWidth="1"/>
    <col min="9486" max="9486" width="4.6640625" style="8" bestFit="1" customWidth="1"/>
    <col min="9487" max="9487" width="4.109375" style="8" bestFit="1" customWidth="1"/>
    <col min="9488" max="9489" width="5.109375" style="8" bestFit="1" customWidth="1"/>
    <col min="9490" max="9490" width="4.109375" style="8" bestFit="1" customWidth="1"/>
    <col min="9491" max="9493" width="3.33203125" style="8" bestFit="1" customWidth="1"/>
    <col min="9494" max="9499" width="0" style="8" hidden="1" customWidth="1"/>
    <col min="9500" max="9504" width="5" style="8" bestFit="1" customWidth="1"/>
    <col min="9505" max="9506" width="3.33203125" style="8" bestFit="1" customWidth="1"/>
    <col min="9507" max="9507" width="3" style="8" bestFit="1" customWidth="1"/>
    <col min="9508" max="9508" width="3.33203125" style="8" bestFit="1" customWidth="1"/>
    <col min="9509" max="9509" width="5" style="8" customWidth="1"/>
    <col min="9510" max="9513" width="4.109375" style="8" bestFit="1" customWidth="1"/>
    <col min="9514" max="9514" width="5" style="8" bestFit="1" customWidth="1"/>
    <col min="9515" max="9515" width="5.109375" style="8" bestFit="1" customWidth="1"/>
    <col min="9516" max="9516" width="7.6640625" style="8" bestFit="1" customWidth="1"/>
    <col min="9517" max="9517" width="4.44140625" style="8" bestFit="1" customWidth="1"/>
    <col min="9518" max="9518" width="16" style="8" customWidth="1"/>
    <col min="9519" max="9519" width="5.109375" style="8" customWidth="1"/>
    <col min="9520" max="9520" width="3.6640625" style="8" customWidth="1"/>
    <col min="9521" max="9521" width="15.44140625" style="8" customWidth="1"/>
    <col min="9522" max="9527" width="4.33203125" style="8" customWidth="1"/>
    <col min="9528" max="9528" width="4.6640625" style="8" customWidth="1"/>
    <col min="9529" max="9529" width="5" style="8" customWidth="1"/>
    <col min="9530" max="9531" width="4.33203125" style="8" customWidth="1"/>
    <col min="9532" max="9533" width="5.5546875" style="8" customWidth="1"/>
    <col min="9534" max="9728" width="10.6640625" style="8"/>
    <col min="9729" max="9729" width="6.6640625" style="8" bestFit="1" customWidth="1"/>
    <col min="9730" max="9730" width="33.109375" style="8" bestFit="1" customWidth="1"/>
    <col min="9731" max="9731" width="9.88671875" style="8" bestFit="1" customWidth="1"/>
    <col min="9732" max="9732" width="20.6640625" style="8" bestFit="1" customWidth="1"/>
    <col min="9733" max="9733" width="21.6640625" style="8" bestFit="1" customWidth="1"/>
    <col min="9734" max="9735" width="4.6640625" style="8" bestFit="1" customWidth="1"/>
    <col min="9736" max="9739" width="4.109375" style="8" bestFit="1" customWidth="1"/>
    <col min="9740" max="9741" width="4" style="8" bestFit="1" customWidth="1"/>
    <col min="9742" max="9742" width="4.6640625" style="8" bestFit="1" customWidth="1"/>
    <col min="9743" max="9743" width="4.109375" style="8" bestFit="1" customWidth="1"/>
    <col min="9744" max="9745" width="5.109375" style="8" bestFit="1" customWidth="1"/>
    <col min="9746" max="9746" width="4.109375" style="8" bestFit="1" customWidth="1"/>
    <col min="9747" max="9749" width="3.33203125" style="8" bestFit="1" customWidth="1"/>
    <col min="9750" max="9755" width="0" style="8" hidden="1" customWidth="1"/>
    <col min="9756" max="9760" width="5" style="8" bestFit="1" customWidth="1"/>
    <col min="9761" max="9762" width="3.33203125" style="8" bestFit="1" customWidth="1"/>
    <col min="9763" max="9763" width="3" style="8" bestFit="1" customWidth="1"/>
    <col min="9764" max="9764" width="3.33203125" style="8" bestFit="1" customWidth="1"/>
    <col min="9765" max="9765" width="5" style="8" customWidth="1"/>
    <col min="9766" max="9769" width="4.109375" style="8" bestFit="1" customWidth="1"/>
    <col min="9770" max="9770" width="5" style="8" bestFit="1" customWidth="1"/>
    <col min="9771" max="9771" width="5.109375" style="8" bestFit="1" customWidth="1"/>
    <col min="9772" max="9772" width="7.6640625" style="8" bestFit="1" customWidth="1"/>
    <col min="9773" max="9773" width="4.44140625" style="8" bestFit="1" customWidth="1"/>
    <col min="9774" max="9774" width="16" style="8" customWidth="1"/>
    <col min="9775" max="9775" width="5.109375" style="8" customWidth="1"/>
    <col min="9776" max="9776" width="3.6640625" style="8" customWidth="1"/>
    <col min="9777" max="9777" width="15.44140625" style="8" customWidth="1"/>
    <col min="9778" max="9783" width="4.33203125" style="8" customWidth="1"/>
    <col min="9784" max="9784" width="4.6640625" style="8" customWidth="1"/>
    <col min="9785" max="9785" width="5" style="8" customWidth="1"/>
    <col min="9786" max="9787" width="4.33203125" style="8" customWidth="1"/>
    <col min="9788" max="9789" width="5.5546875" style="8" customWidth="1"/>
    <col min="9790" max="9984" width="10.6640625" style="8"/>
    <col min="9985" max="9985" width="6.6640625" style="8" bestFit="1" customWidth="1"/>
    <col min="9986" max="9986" width="33.109375" style="8" bestFit="1" customWidth="1"/>
    <col min="9987" max="9987" width="9.88671875" style="8" bestFit="1" customWidth="1"/>
    <col min="9988" max="9988" width="20.6640625" style="8" bestFit="1" customWidth="1"/>
    <col min="9989" max="9989" width="21.6640625" style="8" bestFit="1" customWidth="1"/>
    <col min="9990" max="9991" width="4.6640625" style="8" bestFit="1" customWidth="1"/>
    <col min="9992" max="9995" width="4.109375" style="8" bestFit="1" customWidth="1"/>
    <col min="9996" max="9997" width="4" style="8" bestFit="1" customWidth="1"/>
    <col min="9998" max="9998" width="4.6640625" style="8" bestFit="1" customWidth="1"/>
    <col min="9999" max="9999" width="4.109375" style="8" bestFit="1" customWidth="1"/>
    <col min="10000" max="10001" width="5.109375" style="8" bestFit="1" customWidth="1"/>
    <col min="10002" max="10002" width="4.109375" style="8" bestFit="1" customWidth="1"/>
    <col min="10003" max="10005" width="3.33203125" style="8" bestFit="1" customWidth="1"/>
    <col min="10006" max="10011" width="0" style="8" hidden="1" customWidth="1"/>
    <col min="10012" max="10016" width="5" style="8" bestFit="1" customWidth="1"/>
    <col min="10017" max="10018" width="3.33203125" style="8" bestFit="1" customWidth="1"/>
    <col min="10019" max="10019" width="3" style="8" bestFit="1" customWidth="1"/>
    <col min="10020" max="10020" width="3.33203125" style="8" bestFit="1" customWidth="1"/>
    <col min="10021" max="10021" width="5" style="8" customWidth="1"/>
    <col min="10022" max="10025" width="4.109375" style="8" bestFit="1" customWidth="1"/>
    <col min="10026" max="10026" width="5" style="8" bestFit="1" customWidth="1"/>
    <col min="10027" max="10027" width="5.109375" style="8" bestFit="1" customWidth="1"/>
    <col min="10028" max="10028" width="7.6640625" style="8" bestFit="1" customWidth="1"/>
    <col min="10029" max="10029" width="4.44140625" style="8" bestFit="1" customWidth="1"/>
    <col min="10030" max="10030" width="16" style="8" customWidth="1"/>
    <col min="10031" max="10031" width="5.109375" style="8" customWidth="1"/>
    <col min="10032" max="10032" width="3.6640625" style="8" customWidth="1"/>
    <col min="10033" max="10033" width="15.44140625" style="8" customWidth="1"/>
    <col min="10034" max="10039" width="4.33203125" style="8" customWidth="1"/>
    <col min="10040" max="10040" width="4.6640625" style="8" customWidth="1"/>
    <col min="10041" max="10041" width="5" style="8" customWidth="1"/>
    <col min="10042" max="10043" width="4.33203125" style="8" customWidth="1"/>
    <col min="10044" max="10045" width="5.5546875" style="8" customWidth="1"/>
    <col min="10046" max="10240" width="10.6640625" style="8"/>
    <col min="10241" max="10241" width="6.6640625" style="8" bestFit="1" customWidth="1"/>
    <col min="10242" max="10242" width="33.109375" style="8" bestFit="1" customWidth="1"/>
    <col min="10243" max="10243" width="9.88671875" style="8" bestFit="1" customWidth="1"/>
    <col min="10244" max="10244" width="20.6640625" style="8" bestFit="1" customWidth="1"/>
    <col min="10245" max="10245" width="21.6640625" style="8" bestFit="1" customWidth="1"/>
    <col min="10246" max="10247" width="4.6640625" style="8" bestFit="1" customWidth="1"/>
    <col min="10248" max="10251" width="4.109375" style="8" bestFit="1" customWidth="1"/>
    <col min="10252" max="10253" width="4" style="8" bestFit="1" customWidth="1"/>
    <col min="10254" max="10254" width="4.6640625" style="8" bestFit="1" customWidth="1"/>
    <col min="10255" max="10255" width="4.109375" style="8" bestFit="1" customWidth="1"/>
    <col min="10256" max="10257" width="5.109375" style="8" bestFit="1" customWidth="1"/>
    <col min="10258" max="10258" width="4.109375" style="8" bestFit="1" customWidth="1"/>
    <col min="10259" max="10261" width="3.33203125" style="8" bestFit="1" customWidth="1"/>
    <col min="10262" max="10267" width="0" style="8" hidden="1" customWidth="1"/>
    <col min="10268" max="10272" width="5" style="8" bestFit="1" customWidth="1"/>
    <col min="10273" max="10274" width="3.33203125" style="8" bestFit="1" customWidth="1"/>
    <col min="10275" max="10275" width="3" style="8" bestFit="1" customWidth="1"/>
    <col min="10276" max="10276" width="3.33203125" style="8" bestFit="1" customWidth="1"/>
    <col min="10277" max="10277" width="5" style="8" customWidth="1"/>
    <col min="10278" max="10281" width="4.109375" style="8" bestFit="1" customWidth="1"/>
    <col min="10282" max="10282" width="5" style="8" bestFit="1" customWidth="1"/>
    <col min="10283" max="10283" width="5.109375" style="8" bestFit="1" customWidth="1"/>
    <col min="10284" max="10284" width="7.6640625" style="8" bestFit="1" customWidth="1"/>
    <col min="10285" max="10285" width="4.44140625" style="8" bestFit="1" customWidth="1"/>
    <col min="10286" max="10286" width="16" style="8" customWidth="1"/>
    <col min="10287" max="10287" width="5.109375" style="8" customWidth="1"/>
    <col min="10288" max="10288" width="3.6640625" style="8" customWidth="1"/>
    <col min="10289" max="10289" width="15.44140625" style="8" customWidth="1"/>
    <col min="10290" max="10295" width="4.33203125" style="8" customWidth="1"/>
    <col min="10296" max="10296" width="4.6640625" style="8" customWidth="1"/>
    <col min="10297" max="10297" width="5" style="8" customWidth="1"/>
    <col min="10298" max="10299" width="4.33203125" style="8" customWidth="1"/>
    <col min="10300" max="10301" width="5.5546875" style="8" customWidth="1"/>
    <col min="10302" max="10496" width="10.6640625" style="8"/>
    <col min="10497" max="10497" width="6.6640625" style="8" bestFit="1" customWidth="1"/>
    <col min="10498" max="10498" width="33.109375" style="8" bestFit="1" customWidth="1"/>
    <col min="10499" max="10499" width="9.88671875" style="8" bestFit="1" customWidth="1"/>
    <col min="10500" max="10500" width="20.6640625" style="8" bestFit="1" customWidth="1"/>
    <col min="10501" max="10501" width="21.6640625" style="8" bestFit="1" customWidth="1"/>
    <col min="10502" max="10503" width="4.6640625" style="8" bestFit="1" customWidth="1"/>
    <col min="10504" max="10507" width="4.109375" style="8" bestFit="1" customWidth="1"/>
    <col min="10508" max="10509" width="4" style="8" bestFit="1" customWidth="1"/>
    <col min="10510" max="10510" width="4.6640625" style="8" bestFit="1" customWidth="1"/>
    <col min="10511" max="10511" width="4.109375" style="8" bestFit="1" customWidth="1"/>
    <col min="10512" max="10513" width="5.109375" style="8" bestFit="1" customWidth="1"/>
    <col min="10514" max="10514" width="4.109375" style="8" bestFit="1" customWidth="1"/>
    <col min="10515" max="10517" width="3.33203125" style="8" bestFit="1" customWidth="1"/>
    <col min="10518" max="10523" width="0" style="8" hidden="1" customWidth="1"/>
    <col min="10524" max="10528" width="5" style="8" bestFit="1" customWidth="1"/>
    <col min="10529" max="10530" width="3.33203125" style="8" bestFit="1" customWidth="1"/>
    <col min="10531" max="10531" width="3" style="8" bestFit="1" customWidth="1"/>
    <col min="10532" max="10532" width="3.33203125" style="8" bestFit="1" customWidth="1"/>
    <col min="10533" max="10533" width="5" style="8" customWidth="1"/>
    <col min="10534" max="10537" width="4.109375" style="8" bestFit="1" customWidth="1"/>
    <col min="10538" max="10538" width="5" style="8" bestFit="1" customWidth="1"/>
    <col min="10539" max="10539" width="5.109375" style="8" bestFit="1" customWidth="1"/>
    <col min="10540" max="10540" width="7.6640625" style="8" bestFit="1" customWidth="1"/>
    <col min="10541" max="10541" width="4.44140625" style="8" bestFit="1" customWidth="1"/>
    <col min="10542" max="10542" width="16" style="8" customWidth="1"/>
    <col min="10543" max="10543" width="5.109375" style="8" customWidth="1"/>
    <col min="10544" max="10544" width="3.6640625" style="8" customWidth="1"/>
    <col min="10545" max="10545" width="15.44140625" style="8" customWidth="1"/>
    <col min="10546" max="10551" width="4.33203125" style="8" customWidth="1"/>
    <col min="10552" max="10552" width="4.6640625" style="8" customWidth="1"/>
    <col min="10553" max="10553" width="5" style="8" customWidth="1"/>
    <col min="10554" max="10555" width="4.33203125" style="8" customWidth="1"/>
    <col min="10556" max="10557" width="5.5546875" style="8" customWidth="1"/>
    <col min="10558" max="10752" width="10.6640625" style="8"/>
    <col min="10753" max="10753" width="6.6640625" style="8" bestFit="1" customWidth="1"/>
    <col min="10754" max="10754" width="33.109375" style="8" bestFit="1" customWidth="1"/>
    <col min="10755" max="10755" width="9.88671875" style="8" bestFit="1" customWidth="1"/>
    <col min="10756" max="10756" width="20.6640625" style="8" bestFit="1" customWidth="1"/>
    <col min="10757" max="10757" width="21.6640625" style="8" bestFit="1" customWidth="1"/>
    <col min="10758" max="10759" width="4.6640625" style="8" bestFit="1" customWidth="1"/>
    <col min="10760" max="10763" width="4.109375" style="8" bestFit="1" customWidth="1"/>
    <col min="10764" max="10765" width="4" style="8" bestFit="1" customWidth="1"/>
    <col min="10766" max="10766" width="4.6640625" style="8" bestFit="1" customWidth="1"/>
    <col min="10767" max="10767" width="4.109375" style="8" bestFit="1" customWidth="1"/>
    <col min="10768" max="10769" width="5.109375" style="8" bestFit="1" customWidth="1"/>
    <col min="10770" max="10770" width="4.109375" style="8" bestFit="1" customWidth="1"/>
    <col min="10771" max="10773" width="3.33203125" style="8" bestFit="1" customWidth="1"/>
    <col min="10774" max="10779" width="0" style="8" hidden="1" customWidth="1"/>
    <col min="10780" max="10784" width="5" style="8" bestFit="1" customWidth="1"/>
    <col min="10785" max="10786" width="3.33203125" style="8" bestFit="1" customWidth="1"/>
    <col min="10787" max="10787" width="3" style="8" bestFit="1" customWidth="1"/>
    <col min="10788" max="10788" width="3.33203125" style="8" bestFit="1" customWidth="1"/>
    <col min="10789" max="10789" width="5" style="8" customWidth="1"/>
    <col min="10790" max="10793" width="4.109375" style="8" bestFit="1" customWidth="1"/>
    <col min="10794" max="10794" width="5" style="8" bestFit="1" customWidth="1"/>
    <col min="10795" max="10795" width="5.109375" style="8" bestFit="1" customWidth="1"/>
    <col min="10796" max="10796" width="7.6640625" style="8" bestFit="1" customWidth="1"/>
    <col min="10797" max="10797" width="4.44140625" style="8" bestFit="1" customWidth="1"/>
    <col min="10798" max="10798" width="16" style="8" customWidth="1"/>
    <col min="10799" max="10799" width="5.109375" style="8" customWidth="1"/>
    <col min="10800" max="10800" width="3.6640625" style="8" customWidth="1"/>
    <col min="10801" max="10801" width="15.44140625" style="8" customWidth="1"/>
    <col min="10802" max="10807" width="4.33203125" style="8" customWidth="1"/>
    <col min="10808" max="10808" width="4.6640625" style="8" customWidth="1"/>
    <col min="10809" max="10809" width="5" style="8" customWidth="1"/>
    <col min="10810" max="10811" width="4.33203125" style="8" customWidth="1"/>
    <col min="10812" max="10813" width="5.5546875" style="8" customWidth="1"/>
    <col min="10814" max="11008" width="10.6640625" style="8"/>
    <col min="11009" max="11009" width="6.6640625" style="8" bestFit="1" customWidth="1"/>
    <col min="11010" max="11010" width="33.109375" style="8" bestFit="1" customWidth="1"/>
    <col min="11011" max="11011" width="9.88671875" style="8" bestFit="1" customWidth="1"/>
    <col min="11012" max="11012" width="20.6640625" style="8" bestFit="1" customWidth="1"/>
    <col min="11013" max="11013" width="21.6640625" style="8" bestFit="1" customWidth="1"/>
    <col min="11014" max="11015" width="4.6640625" style="8" bestFit="1" customWidth="1"/>
    <col min="11016" max="11019" width="4.109375" style="8" bestFit="1" customWidth="1"/>
    <col min="11020" max="11021" width="4" style="8" bestFit="1" customWidth="1"/>
    <col min="11022" max="11022" width="4.6640625" style="8" bestFit="1" customWidth="1"/>
    <col min="11023" max="11023" width="4.109375" style="8" bestFit="1" customWidth="1"/>
    <col min="11024" max="11025" width="5.109375" style="8" bestFit="1" customWidth="1"/>
    <col min="11026" max="11026" width="4.109375" style="8" bestFit="1" customWidth="1"/>
    <col min="11027" max="11029" width="3.33203125" style="8" bestFit="1" customWidth="1"/>
    <col min="11030" max="11035" width="0" style="8" hidden="1" customWidth="1"/>
    <col min="11036" max="11040" width="5" style="8" bestFit="1" customWidth="1"/>
    <col min="11041" max="11042" width="3.33203125" style="8" bestFit="1" customWidth="1"/>
    <col min="11043" max="11043" width="3" style="8" bestFit="1" customWidth="1"/>
    <col min="11044" max="11044" width="3.33203125" style="8" bestFit="1" customWidth="1"/>
    <col min="11045" max="11045" width="5" style="8" customWidth="1"/>
    <col min="11046" max="11049" width="4.109375" style="8" bestFit="1" customWidth="1"/>
    <col min="11050" max="11050" width="5" style="8" bestFit="1" customWidth="1"/>
    <col min="11051" max="11051" width="5.109375" style="8" bestFit="1" customWidth="1"/>
    <col min="11052" max="11052" width="7.6640625" style="8" bestFit="1" customWidth="1"/>
    <col min="11053" max="11053" width="4.44140625" style="8" bestFit="1" customWidth="1"/>
    <col min="11054" max="11054" width="16" style="8" customWidth="1"/>
    <col min="11055" max="11055" width="5.109375" style="8" customWidth="1"/>
    <col min="11056" max="11056" width="3.6640625" style="8" customWidth="1"/>
    <col min="11057" max="11057" width="15.44140625" style="8" customWidth="1"/>
    <col min="11058" max="11063" width="4.33203125" style="8" customWidth="1"/>
    <col min="11064" max="11064" width="4.6640625" style="8" customWidth="1"/>
    <col min="11065" max="11065" width="5" style="8" customWidth="1"/>
    <col min="11066" max="11067" width="4.33203125" style="8" customWidth="1"/>
    <col min="11068" max="11069" width="5.5546875" style="8" customWidth="1"/>
    <col min="11070" max="11264" width="10.6640625" style="8"/>
    <col min="11265" max="11265" width="6.6640625" style="8" bestFit="1" customWidth="1"/>
    <col min="11266" max="11266" width="33.109375" style="8" bestFit="1" customWidth="1"/>
    <col min="11267" max="11267" width="9.88671875" style="8" bestFit="1" customWidth="1"/>
    <col min="11268" max="11268" width="20.6640625" style="8" bestFit="1" customWidth="1"/>
    <col min="11269" max="11269" width="21.6640625" style="8" bestFit="1" customWidth="1"/>
    <col min="11270" max="11271" width="4.6640625" style="8" bestFit="1" customWidth="1"/>
    <col min="11272" max="11275" width="4.109375" style="8" bestFit="1" customWidth="1"/>
    <col min="11276" max="11277" width="4" style="8" bestFit="1" customWidth="1"/>
    <col min="11278" max="11278" width="4.6640625" style="8" bestFit="1" customWidth="1"/>
    <col min="11279" max="11279" width="4.109375" style="8" bestFit="1" customWidth="1"/>
    <col min="11280" max="11281" width="5.109375" style="8" bestFit="1" customWidth="1"/>
    <col min="11282" max="11282" width="4.109375" style="8" bestFit="1" customWidth="1"/>
    <col min="11283" max="11285" width="3.33203125" style="8" bestFit="1" customWidth="1"/>
    <col min="11286" max="11291" width="0" style="8" hidden="1" customWidth="1"/>
    <col min="11292" max="11296" width="5" style="8" bestFit="1" customWidth="1"/>
    <col min="11297" max="11298" width="3.33203125" style="8" bestFit="1" customWidth="1"/>
    <col min="11299" max="11299" width="3" style="8" bestFit="1" customWidth="1"/>
    <col min="11300" max="11300" width="3.33203125" style="8" bestFit="1" customWidth="1"/>
    <col min="11301" max="11301" width="5" style="8" customWidth="1"/>
    <col min="11302" max="11305" width="4.109375" style="8" bestFit="1" customWidth="1"/>
    <col min="11306" max="11306" width="5" style="8" bestFit="1" customWidth="1"/>
    <col min="11307" max="11307" width="5.109375" style="8" bestFit="1" customWidth="1"/>
    <col min="11308" max="11308" width="7.6640625" style="8" bestFit="1" customWidth="1"/>
    <col min="11309" max="11309" width="4.44140625" style="8" bestFit="1" customWidth="1"/>
    <col min="11310" max="11310" width="16" style="8" customWidth="1"/>
    <col min="11311" max="11311" width="5.109375" style="8" customWidth="1"/>
    <col min="11312" max="11312" width="3.6640625" style="8" customWidth="1"/>
    <col min="11313" max="11313" width="15.44140625" style="8" customWidth="1"/>
    <col min="11314" max="11319" width="4.33203125" style="8" customWidth="1"/>
    <col min="11320" max="11320" width="4.6640625" style="8" customWidth="1"/>
    <col min="11321" max="11321" width="5" style="8" customWidth="1"/>
    <col min="11322" max="11323" width="4.33203125" style="8" customWidth="1"/>
    <col min="11324" max="11325" width="5.5546875" style="8" customWidth="1"/>
    <col min="11326" max="11520" width="10.6640625" style="8"/>
    <col min="11521" max="11521" width="6.6640625" style="8" bestFit="1" customWidth="1"/>
    <col min="11522" max="11522" width="33.109375" style="8" bestFit="1" customWidth="1"/>
    <col min="11523" max="11523" width="9.88671875" style="8" bestFit="1" customWidth="1"/>
    <col min="11524" max="11524" width="20.6640625" style="8" bestFit="1" customWidth="1"/>
    <col min="11525" max="11525" width="21.6640625" style="8" bestFit="1" customWidth="1"/>
    <col min="11526" max="11527" width="4.6640625" style="8" bestFit="1" customWidth="1"/>
    <col min="11528" max="11531" width="4.109375" style="8" bestFit="1" customWidth="1"/>
    <col min="11532" max="11533" width="4" style="8" bestFit="1" customWidth="1"/>
    <col min="11534" max="11534" width="4.6640625" style="8" bestFit="1" customWidth="1"/>
    <col min="11535" max="11535" width="4.109375" style="8" bestFit="1" customWidth="1"/>
    <col min="11536" max="11537" width="5.109375" style="8" bestFit="1" customWidth="1"/>
    <col min="11538" max="11538" width="4.109375" style="8" bestFit="1" customWidth="1"/>
    <col min="11539" max="11541" width="3.33203125" style="8" bestFit="1" customWidth="1"/>
    <col min="11542" max="11547" width="0" style="8" hidden="1" customWidth="1"/>
    <col min="11548" max="11552" width="5" style="8" bestFit="1" customWidth="1"/>
    <col min="11553" max="11554" width="3.33203125" style="8" bestFit="1" customWidth="1"/>
    <col min="11555" max="11555" width="3" style="8" bestFit="1" customWidth="1"/>
    <col min="11556" max="11556" width="3.33203125" style="8" bestFit="1" customWidth="1"/>
    <col min="11557" max="11557" width="5" style="8" customWidth="1"/>
    <col min="11558" max="11561" width="4.109375" style="8" bestFit="1" customWidth="1"/>
    <col min="11562" max="11562" width="5" style="8" bestFit="1" customWidth="1"/>
    <col min="11563" max="11563" width="5.109375" style="8" bestFit="1" customWidth="1"/>
    <col min="11564" max="11564" width="7.6640625" style="8" bestFit="1" customWidth="1"/>
    <col min="11565" max="11565" width="4.44140625" style="8" bestFit="1" customWidth="1"/>
    <col min="11566" max="11566" width="16" style="8" customWidth="1"/>
    <col min="11567" max="11567" width="5.109375" style="8" customWidth="1"/>
    <col min="11568" max="11568" width="3.6640625" style="8" customWidth="1"/>
    <col min="11569" max="11569" width="15.44140625" style="8" customWidth="1"/>
    <col min="11570" max="11575" width="4.33203125" style="8" customWidth="1"/>
    <col min="11576" max="11576" width="4.6640625" style="8" customWidth="1"/>
    <col min="11577" max="11577" width="5" style="8" customWidth="1"/>
    <col min="11578" max="11579" width="4.33203125" style="8" customWidth="1"/>
    <col min="11580" max="11581" width="5.5546875" style="8" customWidth="1"/>
    <col min="11582" max="11776" width="10.6640625" style="8"/>
    <col min="11777" max="11777" width="6.6640625" style="8" bestFit="1" customWidth="1"/>
    <col min="11778" max="11778" width="33.109375" style="8" bestFit="1" customWidth="1"/>
    <col min="11779" max="11779" width="9.88671875" style="8" bestFit="1" customWidth="1"/>
    <col min="11780" max="11780" width="20.6640625" style="8" bestFit="1" customWidth="1"/>
    <col min="11781" max="11781" width="21.6640625" style="8" bestFit="1" customWidth="1"/>
    <col min="11782" max="11783" width="4.6640625" style="8" bestFit="1" customWidth="1"/>
    <col min="11784" max="11787" width="4.109375" style="8" bestFit="1" customWidth="1"/>
    <col min="11788" max="11789" width="4" style="8" bestFit="1" customWidth="1"/>
    <col min="11790" max="11790" width="4.6640625" style="8" bestFit="1" customWidth="1"/>
    <col min="11791" max="11791" width="4.109375" style="8" bestFit="1" customWidth="1"/>
    <col min="11792" max="11793" width="5.109375" style="8" bestFit="1" customWidth="1"/>
    <col min="11794" max="11794" width="4.109375" style="8" bestFit="1" customWidth="1"/>
    <col min="11795" max="11797" width="3.33203125" style="8" bestFit="1" customWidth="1"/>
    <col min="11798" max="11803" width="0" style="8" hidden="1" customWidth="1"/>
    <col min="11804" max="11808" width="5" style="8" bestFit="1" customWidth="1"/>
    <col min="11809" max="11810" width="3.33203125" style="8" bestFit="1" customWidth="1"/>
    <col min="11811" max="11811" width="3" style="8" bestFit="1" customWidth="1"/>
    <col min="11812" max="11812" width="3.33203125" style="8" bestFit="1" customWidth="1"/>
    <col min="11813" max="11813" width="5" style="8" customWidth="1"/>
    <col min="11814" max="11817" width="4.109375" style="8" bestFit="1" customWidth="1"/>
    <col min="11818" max="11818" width="5" style="8" bestFit="1" customWidth="1"/>
    <col min="11819" max="11819" width="5.109375" style="8" bestFit="1" customWidth="1"/>
    <col min="11820" max="11820" width="7.6640625" style="8" bestFit="1" customWidth="1"/>
    <col min="11821" max="11821" width="4.44140625" style="8" bestFit="1" customWidth="1"/>
    <col min="11822" max="11822" width="16" style="8" customWidth="1"/>
    <col min="11823" max="11823" width="5.109375" style="8" customWidth="1"/>
    <col min="11824" max="11824" width="3.6640625" style="8" customWidth="1"/>
    <col min="11825" max="11825" width="15.44140625" style="8" customWidth="1"/>
    <col min="11826" max="11831" width="4.33203125" style="8" customWidth="1"/>
    <col min="11832" max="11832" width="4.6640625" style="8" customWidth="1"/>
    <col min="11833" max="11833" width="5" style="8" customWidth="1"/>
    <col min="11834" max="11835" width="4.33203125" style="8" customWidth="1"/>
    <col min="11836" max="11837" width="5.5546875" style="8" customWidth="1"/>
    <col min="11838" max="12032" width="10.6640625" style="8"/>
    <col min="12033" max="12033" width="6.6640625" style="8" bestFit="1" customWidth="1"/>
    <col min="12034" max="12034" width="33.109375" style="8" bestFit="1" customWidth="1"/>
    <col min="12035" max="12035" width="9.88671875" style="8" bestFit="1" customWidth="1"/>
    <col min="12036" max="12036" width="20.6640625" style="8" bestFit="1" customWidth="1"/>
    <col min="12037" max="12037" width="21.6640625" style="8" bestFit="1" customWidth="1"/>
    <col min="12038" max="12039" width="4.6640625" style="8" bestFit="1" customWidth="1"/>
    <col min="12040" max="12043" width="4.109375" style="8" bestFit="1" customWidth="1"/>
    <col min="12044" max="12045" width="4" style="8" bestFit="1" customWidth="1"/>
    <col min="12046" max="12046" width="4.6640625" style="8" bestFit="1" customWidth="1"/>
    <col min="12047" max="12047" width="4.109375" style="8" bestFit="1" customWidth="1"/>
    <col min="12048" max="12049" width="5.109375" style="8" bestFit="1" customWidth="1"/>
    <col min="12050" max="12050" width="4.109375" style="8" bestFit="1" customWidth="1"/>
    <col min="12051" max="12053" width="3.33203125" style="8" bestFit="1" customWidth="1"/>
    <col min="12054" max="12059" width="0" style="8" hidden="1" customWidth="1"/>
    <col min="12060" max="12064" width="5" style="8" bestFit="1" customWidth="1"/>
    <col min="12065" max="12066" width="3.33203125" style="8" bestFit="1" customWidth="1"/>
    <col min="12067" max="12067" width="3" style="8" bestFit="1" customWidth="1"/>
    <col min="12068" max="12068" width="3.33203125" style="8" bestFit="1" customWidth="1"/>
    <col min="12069" max="12069" width="5" style="8" customWidth="1"/>
    <col min="12070" max="12073" width="4.109375" style="8" bestFit="1" customWidth="1"/>
    <col min="12074" max="12074" width="5" style="8" bestFit="1" customWidth="1"/>
    <col min="12075" max="12075" width="5.109375" style="8" bestFit="1" customWidth="1"/>
    <col min="12076" max="12076" width="7.6640625" style="8" bestFit="1" customWidth="1"/>
    <col min="12077" max="12077" width="4.44140625" style="8" bestFit="1" customWidth="1"/>
    <col min="12078" max="12078" width="16" style="8" customWidth="1"/>
    <col min="12079" max="12079" width="5.109375" style="8" customWidth="1"/>
    <col min="12080" max="12080" width="3.6640625" style="8" customWidth="1"/>
    <col min="12081" max="12081" width="15.44140625" style="8" customWidth="1"/>
    <col min="12082" max="12087" width="4.33203125" style="8" customWidth="1"/>
    <col min="12088" max="12088" width="4.6640625" style="8" customWidth="1"/>
    <col min="12089" max="12089" width="5" style="8" customWidth="1"/>
    <col min="12090" max="12091" width="4.33203125" style="8" customWidth="1"/>
    <col min="12092" max="12093" width="5.5546875" style="8" customWidth="1"/>
    <col min="12094" max="12288" width="10.6640625" style="8"/>
    <col min="12289" max="12289" width="6.6640625" style="8" bestFit="1" customWidth="1"/>
    <col min="12290" max="12290" width="33.109375" style="8" bestFit="1" customWidth="1"/>
    <col min="12291" max="12291" width="9.88671875" style="8" bestFit="1" customWidth="1"/>
    <col min="12292" max="12292" width="20.6640625" style="8" bestFit="1" customWidth="1"/>
    <col min="12293" max="12293" width="21.6640625" style="8" bestFit="1" customWidth="1"/>
    <col min="12294" max="12295" width="4.6640625" style="8" bestFit="1" customWidth="1"/>
    <col min="12296" max="12299" width="4.109375" style="8" bestFit="1" customWidth="1"/>
    <col min="12300" max="12301" width="4" style="8" bestFit="1" customWidth="1"/>
    <col min="12302" max="12302" width="4.6640625" style="8" bestFit="1" customWidth="1"/>
    <col min="12303" max="12303" width="4.109375" style="8" bestFit="1" customWidth="1"/>
    <col min="12304" max="12305" width="5.109375" style="8" bestFit="1" customWidth="1"/>
    <col min="12306" max="12306" width="4.109375" style="8" bestFit="1" customWidth="1"/>
    <col min="12307" max="12309" width="3.33203125" style="8" bestFit="1" customWidth="1"/>
    <col min="12310" max="12315" width="0" style="8" hidden="1" customWidth="1"/>
    <col min="12316" max="12320" width="5" style="8" bestFit="1" customWidth="1"/>
    <col min="12321" max="12322" width="3.33203125" style="8" bestFit="1" customWidth="1"/>
    <col min="12323" max="12323" width="3" style="8" bestFit="1" customWidth="1"/>
    <col min="12324" max="12324" width="3.33203125" style="8" bestFit="1" customWidth="1"/>
    <col min="12325" max="12325" width="5" style="8" customWidth="1"/>
    <col min="12326" max="12329" width="4.109375" style="8" bestFit="1" customWidth="1"/>
    <col min="12330" max="12330" width="5" style="8" bestFit="1" customWidth="1"/>
    <col min="12331" max="12331" width="5.109375" style="8" bestFit="1" customWidth="1"/>
    <col min="12332" max="12332" width="7.6640625" style="8" bestFit="1" customWidth="1"/>
    <col min="12333" max="12333" width="4.44140625" style="8" bestFit="1" customWidth="1"/>
    <col min="12334" max="12334" width="16" style="8" customWidth="1"/>
    <col min="12335" max="12335" width="5.109375" style="8" customWidth="1"/>
    <col min="12336" max="12336" width="3.6640625" style="8" customWidth="1"/>
    <col min="12337" max="12337" width="15.44140625" style="8" customWidth="1"/>
    <col min="12338" max="12343" width="4.33203125" style="8" customWidth="1"/>
    <col min="12344" max="12344" width="4.6640625" style="8" customWidth="1"/>
    <col min="12345" max="12345" width="5" style="8" customWidth="1"/>
    <col min="12346" max="12347" width="4.33203125" style="8" customWidth="1"/>
    <col min="12348" max="12349" width="5.5546875" style="8" customWidth="1"/>
    <col min="12350" max="12544" width="10.6640625" style="8"/>
    <col min="12545" max="12545" width="6.6640625" style="8" bestFit="1" customWidth="1"/>
    <col min="12546" max="12546" width="33.109375" style="8" bestFit="1" customWidth="1"/>
    <col min="12547" max="12547" width="9.88671875" style="8" bestFit="1" customWidth="1"/>
    <col min="12548" max="12548" width="20.6640625" style="8" bestFit="1" customWidth="1"/>
    <col min="12549" max="12549" width="21.6640625" style="8" bestFit="1" customWidth="1"/>
    <col min="12550" max="12551" width="4.6640625" style="8" bestFit="1" customWidth="1"/>
    <col min="12552" max="12555" width="4.109375" style="8" bestFit="1" customWidth="1"/>
    <col min="12556" max="12557" width="4" style="8" bestFit="1" customWidth="1"/>
    <col min="12558" max="12558" width="4.6640625" style="8" bestFit="1" customWidth="1"/>
    <col min="12559" max="12559" width="4.109375" style="8" bestFit="1" customWidth="1"/>
    <col min="12560" max="12561" width="5.109375" style="8" bestFit="1" customWidth="1"/>
    <col min="12562" max="12562" width="4.109375" style="8" bestFit="1" customWidth="1"/>
    <col min="12563" max="12565" width="3.33203125" style="8" bestFit="1" customWidth="1"/>
    <col min="12566" max="12571" width="0" style="8" hidden="1" customWidth="1"/>
    <col min="12572" max="12576" width="5" style="8" bestFit="1" customWidth="1"/>
    <col min="12577" max="12578" width="3.33203125" style="8" bestFit="1" customWidth="1"/>
    <col min="12579" max="12579" width="3" style="8" bestFit="1" customWidth="1"/>
    <col min="12580" max="12580" width="3.33203125" style="8" bestFit="1" customWidth="1"/>
    <col min="12581" max="12581" width="5" style="8" customWidth="1"/>
    <col min="12582" max="12585" width="4.109375" style="8" bestFit="1" customWidth="1"/>
    <col min="12586" max="12586" width="5" style="8" bestFit="1" customWidth="1"/>
    <col min="12587" max="12587" width="5.109375" style="8" bestFit="1" customWidth="1"/>
    <col min="12588" max="12588" width="7.6640625" style="8" bestFit="1" customWidth="1"/>
    <col min="12589" max="12589" width="4.44140625" style="8" bestFit="1" customWidth="1"/>
    <col min="12590" max="12590" width="16" style="8" customWidth="1"/>
    <col min="12591" max="12591" width="5.109375" style="8" customWidth="1"/>
    <col min="12592" max="12592" width="3.6640625" style="8" customWidth="1"/>
    <col min="12593" max="12593" width="15.44140625" style="8" customWidth="1"/>
    <col min="12594" max="12599" width="4.33203125" style="8" customWidth="1"/>
    <col min="12600" max="12600" width="4.6640625" style="8" customWidth="1"/>
    <col min="12601" max="12601" width="5" style="8" customWidth="1"/>
    <col min="12602" max="12603" width="4.33203125" style="8" customWidth="1"/>
    <col min="12604" max="12605" width="5.5546875" style="8" customWidth="1"/>
    <col min="12606" max="12800" width="10.6640625" style="8"/>
    <col min="12801" max="12801" width="6.6640625" style="8" bestFit="1" customWidth="1"/>
    <col min="12802" max="12802" width="33.109375" style="8" bestFit="1" customWidth="1"/>
    <col min="12803" max="12803" width="9.88671875" style="8" bestFit="1" customWidth="1"/>
    <col min="12804" max="12804" width="20.6640625" style="8" bestFit="1" customWidth="1"/>
    <col min="12805" max="12805" width="21.6640625" style="8" bestFit="1" customWidth="1"/>
    <col min="12806" max="12807" width="4.6640625" style="8" bestFit="1" customWidth="1"/>
    <col min="12808" max="12811" width="4.109375" style="8" bestFit="1" customWidth="1"/>
    <col min="12812" max="12813" width="4" style="8" bestFit="1" customWidth="1"/>
    <col min="12814" max="12814" width="4.6640625" style="8" bestFit="1" customWidth="1"/>
    <col min="12815" max="12815" width="4.109375" style="8" bestFit="1" customWidth="1"/>
    <col min="12816" max="12817" width="5.109375" style="8" bestFit="1" customWidth="1"/>
    <col min="12818" max="12818" width="4.109375" style="8" bestFit="1" customWidth="1"/>
    <col min="12819" max="12821" width="3.33203125" style="8" bestFit="1" customWidth="1"/>
    <col min="12822" max="12827" width="0" style="8" hidden="1" customWidth="1"/>
    <col min="12828" max="12832" width="5" style="8" bestFit="1" customWidth="1"/>
    <col min="12833" max="12834" width="3.33203125" style="8" bestFit="1" customWidth="1"/>
    <col min="12835" max="12835" width="3" style="8" bestFit="1" customWidth="1"/>
    <col min="12836" max="12836" width="3.33203125" style="8" bestFit="1" customWidth="1"/>
    <col min="12837" max="12837" width="5" style="8" customWidth="1"/>
    <col min="12838" max="12841" width="4.109375" style="8" bestFit="1" customWidth="1"/>
    <col min="12842" max="12842" width="5" style="8" bestFit="1" customWidth="1"/>
    <col min="12843" max="12843" width="5.109375" style="8" bestFit="1" customWidth="1"/>
    <col min="12844" max="12844" width="7.6640625" style="8" bestFit="1" customWidth="1"/>
    <col min="12845" max="12845" width="4.44140625" style="8" bestFit="1" customWidth="1"/>
    <col min="12846" max="12846" width="16" style="8" customWidth="1"/>
    <col min="12847" max="12847" width="5.109375" style="8" customWidth="1"/>
    <col min="12848" max="12848" width="3.6640625" style="8" customWidth="1"/>
    <col min="12849" max="12849" width="15.44140625" style="8" customWidth="1"/>
    <col min="12850" max="12855" width="4.33203125" style="8" customWidth="1"/>
    <col min="12856" max="12856" width="4.6640625" style="8" customWidth="1"/>
    <col min="12857" max="12857" width="5" style="8" customWidth="1"/>
    <col min="12858" max="12859" width="4.33203125" style="8" customWidth="1"/>
    <col min="12860" max="12861" width="5.5546875" style="8" customWidth="1"/>
    <col min="12862" max="13056" width="10.6640625" style="8"/>
    <col min="13057" max="13057" width="6.6640625" style="8" bestFit="1" customWidth="1"/>
    <col min="13058" max="13058" width="33.109375" style="8" bestFit="1" customWidth="1"/>
    <col min="13059" max="13059" width="9.88671875" style="8" bestFit="1" customWidth="1"/>
    <col min="13060" max="13060" width="20.6640625" style="8" bestFit="1" customWidth="1"/>
    <col min="13061" max="13061" width="21.6640625" style="8" bestFit="1" customWidth="1"/>
    <col min="13062" max="13063" width="4.6640625" style="8" bestFit="1" customWidth="1"/>
    <col min="13064" max="13067" width="4.109375" style="8" bestFit="1" customWidth="1"/>
    <col min="13068" max="13069" width="4" style="8" bestFit="1" customWidth="1"/>
    <col min="13070" max="13070" width="4.6640625" style="8" bestFit="1" customWidth="1"/>
    <col min="13071" max="13071" width="4.109375" style="8" bestFit="1" customWidth="1"/>
    <col min="13072" max="13073" width="5.109375" style="8" bestFit="1" customWidth="1"/>
    <col min="13074" max="13074" width="4.109375" style="8" bestFit="1" customWidth="1"/>
    <col min="13075" max="13077" width="3.33203125" style="8" bestFit="1" customWidth="1"/>
    <col min="13078" max="13083" width="0" style="8" hidden="1" customWidth="1"/>
    <col min="13084" max="13088" width="5" style="8" bestFit="1" customWidth="1"/>
    <col min="13089" max="13090" width="3.33203125" style="8" bestFit="1" customWidth="1"/>
    <col min="13091" max="13091" width="3" style="8" bestFit="1" customWidth="1"/>
    <col min="13092" max="13092" width="3.33203125" style="8" bestFit="1" customWidth="1"/>
    <col min="13093" max="13093" width="5" style="8" customWidth="1"/>
    <col min="13094" max="13097" width="4.109375" style="8" bestFit="1" customWidth="1"/>
    <col min="13098" max="13098" width="5" style="8" bestFit="1" customWidth="1"/>
    <col min="13099" max="13099" width="5.109375" style="8" bestFit="1" customWidth="1"/>
    <col min="13100" max="13100" width="7.6640625" style="8" bestFit="1" customWidth="1"/>
    <col min="13101" max="13101" width="4.44140625" style="8" bestFit="1" customWidth="1"/>
    <col min="13102" max="13102" width="16" style="8" customWidth="1"/>
    <col min="13103" max="13103" width="5.109375" style="8" customWidth="1"/>
    <col min="13104" max="13104" width="3.6640625" style="8" customWidth="1"/>
    <col min="13105" max="13105" width="15.44140625" style="8" customWidth="1"/>
    <col min="13106" max="13111" width="4.33203125" style="8" customWidth="1"/>
    <col min="13112" max="13112" width="4.6640625" style="8" customWidth="1"/>
    <col min="13113" max="13113" width="5" style="8" customWidth="1"/>
    <col min="13114" max="13115" width="4.33203125" style="8" customWidth="1"/>
    <col min="13116" max="13117" width="5.5546875" style="8" customWidth="1"/>
    <col min="13118" max="13312" width="10.6640625" style="8"/>
    <col min="13313" max="13313" width="6.6640625" style="8" bestFit="1" customWidth="1"/>
    <col min="13314" max="13314" width="33.109375" style="8" bestFit="1" customWidth="1"/>
    <col min="13315" max="13315" width="9.88671875" style="8" bestFit="1" customWidth="1"/>
    <col min="13316" max="13316" width="20.6640625" style="8" bestFit="1" customWidth="1"/>
    <col min="13317" max="13317" width="21.6640625" style="8" bestFit="1" customWidth="1"/>
    <col min="13318" max="13319" width="4.6640625" style="8" bestFit="1" customWidth="1"/>
    <col min="13320" max="13323" width="4.109375" style="8" bestFit="1" customWidth="1"/>
    <col min="13324" max="13325" width="4" style="8" bestFit="1" customWidth="1"/>
    <col min="13326" max="13326" width="4.6640625" style="8" bestFit="1" customWidth="1"/>
    <col min="13327" max="13327" width="4.109375" style="8" bestFit="1" customWidth="1"/>
    <col min="13328" max="13329" width="5.109375" style="8" bestFit="1" customWidth="1"/>
    <col min="13330" max="13330" width="4.109375" style="8" bestFit="1" customWidth="1"/>
    <col min="13331" max="13333" width="3.33203125" style="8" bestFit="1" customWidth="1"/>
    <col min="13334" max="13339" width="0" style="8" hidden="1" customWidth="1"/>
    <col min="13340" max="13344" width="5" style="8" bestFit="1" customWidth="1"/>
    <col min="13345" max="13346" width="3.33203125" style="8" bestFit="1" customWidth="1"/>
    <col min="13347" max="13347" width="3" style="8" bestFit="1" customWidth="1"/>
    <col min="13348" max="13348" width="3.33203125" style="8" bestFit="1" customWidth="1"/>
    <col min="13349" max="13349" width="5" style="8" customWidth="1"/>
    <col min="13350" max="13353" width="4.109375" style="8" bestFit="1" customWidth="1"/>
    <col min="13354" max="13354" width="5" style="8" bestFit="1" customWidth="1"/>
    <col min="13355" max="13355" width="5.109375" style="8" bestFit="1" customWidth="1"/>
    <col min="13356" max="13356" width="7.6640625" style="8" bestFit="1" customWidth="1"/>
    <col min="13357" max="13357" width="4.44140625" style="8" bestFit="1" customWidth="1"/>
    <col min="13358" max="13358" width="16" style="8" customWidth="1"/>
    <col min="13359" max="13359" width="5.109375" style="8" customWidth="1"/>
    <col min="13360" max="13360" width="3.6640625" style="8" customWidth="1"/>
    <col min="13361" max="13361" width="15.44140625" style="8" customWidth="1"/>
    <col min="13362" max="13367" width="4.33203125" style="8" customWidth="1"/>
    <col min="13368" max="13368" width="4.6640625" style="8" customWidth="1"/>
    <col min="13369" max="13369" width="5" style="8" customWidth="1"/>
    <col min="13370" max="13371" width="4.33203125" style="8" customWidth="1"/>
    <col min="13372" max="13373" width="5.5546875" style="8" customWidth="1"/>
    <col min="13374" max="13568" width="10.6640625" style="8"/>
    <col min="13569" max="13569" width="6.6640625" style="8" bestFit="1" customWidth="1"/>
    <col min="13570" max="13570" width="33.109375" style="8" bestFit="1" customWidth="1"/>
    <col min="13571" max="13571" width="9.88671875" style="8" bestFit="1" customWidth="1"/>
    <col min="13572" max="13572" width="20.6640625" style="8" bestFit="1" customWidth="1"/>
    <col min="13573" max="13573" width="21.6640625" style="8" bestFit="1" customWidth="1"/>
    <col min="13574" max="13575" width="4.6640625" style="8" bestFit="1" customWidth="1"/>
    <col min="13576" max="13579" width="4.109375" style="8" bestFit="1" customWidth="1"/>
    <col min="13580" max="13581" width="4" style="8" bestFit="1" customWidth="1"/>
    <col min="13582" max="13582" width="4.6640625" style="8" bestFit="1" customWidth="1"/>
    <col min="13583" max="13583" width="4.109375" style="8" bestFit="1" customWidth="1"/>
    <col min="13584" max="13585" width="5.109375" style="8" bestFit="1" customWidth="1"/>
    <col min="13586" max="13586" width="4.109375" style="8" bestFit="1" customWidth="1"/>
    <col min="13587" max="13589" width="3.33203125" style="8" bestFit="1" customWidth="1"/>
    <col min="13590" max="13595" width="0" style="8" hidden="1" customWidth="1"/>
    <col min="13596" max="13600" width="5" style="8" bestFit="1" customWidth="1"/>
    <col min="13601" max="13602" width="3.33203125" style="8" bestFit="1" customWidth="1"/>
    <col min="13603" max="13603" width="3" style="8" bestFit="1" customWidth="1"/>
    <col min="13604" max="13604" width="3.33203125" style="8" bestFit="1" customWidth="1"/>
    <col min="13605" max="13605" width="5" style="8" customWidth="1"/>
    <col min="13606" max="13609" width="4.109375" style="8" bestFit="1" customWidth="1"/>
    <col min="13610" max="13610" width="5" style="8" bestFit="1" customWidth="1"/>
    <col min="13611" max="13611" width="5.109375" style="8" bestFit="1" customWidth="1"/>
    <col min="13612" max="13612" width="7.6640625" style="8" bestFit="1" customWidth="1"/>
    <col min="13613" max="13613" width="4.44140625" style="8" bestFit="1" customWidth="1"/>
    <col min="13614" max="13614" width="16" style="8" customWidth="1"/>
    <col min="13615" max="13615" width="5.109375" style="8" customWidth="1"/>
    <col min="13616" max="13616" width="3.6640625" style="8" customWidth="1"/>
    <col min="13617" max="13617" width="15.44140625" style="8" customWidth="1"/>
    <col min="13618" max="13623" width="4.33203125" style="8" customWidth="1"/>
    <col min="13624" max="13624" width="4.6640625" style="8" customWidth="1"/>
    <col min="13625" max="13625" width="5" style="8" customWidth="1"/>
    <col min="13626" max="13627" width="4.33203125" style="8" customWidth="1"/>
    <col min="13628" max="13629" width="5.5546875" style="8" customWidth="1"/>
    <col min="13630" max="13824" width="10.6640625" style="8"/>
    <col min="13825" max="13825" width="6.6640625" style="8" bestFit="1" customWidth="1"/>
    <col min="13826" max="13826" width="33.109375" style="8" bestFit="1" customWidth="1"/>
    <col min="13827" max="13827" width="9.88671875" style="8" bestFit="1" customWidth="1"/>
    <col min="13828" max="13828" width="20.6640625" style="8" bestFit="1" customWidth="1"/>
    <col min="13829" max="13829" width="21.6640625" style="8" bestFit="1" customWidth="1"/>
    <col min="13830" max="13831" width="4.6640625" style="8" bestFit="1" customWidth="1"/>
    <col min="13832" max="13835" width="4.109375" style="8" bestFit="1" customWidth="1"/>
    <col min="13836" max="13837" width="4" style="8" bestFit="1" customWidth="1"/>
    <col min="13838" max="13838" width="4.6640625" style="8" bestFit="1" customWidth="1"/>
    <col min="13839" max="13839" width="4.109375" style="8" bestFit="1" customWidth="1"/>
    <col min="13840" max="13841" width="5.109375" style="8" bestFit="1" customWidth="1"/>
    <col min="13842" max="13842" width="4.109375" style="8" bestFit="1" customWidth="1"/>
    <col min="13843" max="13845" width="3.33203125" style="8" bestFit="1" customWidth="1"/>
    <col min="13846" max="13851" width="0" style="8" hidden="1" customWidth="1"/>
    <col min="13852" max="13856" width="5" style="8" bestFit="1" customWidth="1"/>
    <col min="13857" max="13858" width="3.33203125" style="8" bestFit="1" customWidth="1"/>
    <col min="13859" max="13859" width="3" style="8" bestFit="1" customWidth="1"/>
    <col min="13860" max="13860" width="3.33203125" style="8" bestFit="1" customWidth="1"/>
    <col min="13861" max="13861" width="5" style="8" customWidth="1"/>
    <col min="13862" max="13865" width="4.109375" style="8" bestFit="1" customWidth="1"/>
    <col min="13866" max="13866" width="5" style="8" bestFit="1" customWidth="1"/>
    <col min="13867" max="13867" width="5.109375" style="8" bestFit="1" customWidth="1"/>
    <col min="13868" max="13868" width="7.6640625" style="8" bestFit="1" customWidth="1"/>
    <col min="13869" max="13869" width="4.44140625" style="8" bestFit="1" customWidth="1"/>
    <col min="13870" max="13870" width="16" style="8" customWidth="1"/>
    <col min="13871" max="13871" width="5.109375" style="8" customWidth="1"/>
    <col min="13872" max="13872" width="3.6640625" style="8" customWidth="1"/>
    <col min="13873" max="13873" width="15.44140625" style="8" customWidth="1"/>
    <col min="13874" max="13879" width="4.33203125" style="8" customWidth="1"/>
    <col min="13880" max="13880" width="4.6640625" style="8" customWidth="1"/>
    <col min="13881" max="13881" width="5" style="8" customWidth="1"/>
    <col min="13882" max="13883" width="4.33203125" style="8" customWidth="1"/>
    <col min="13884" max="13885" width="5.5546875" style="8" customWidth="1"/>
    <col min="13886" max="14080" width="10.6640625" style="8"/>
    <col min="14081" max="14081" width="6.6640625" style="8" bestFit="1" customWidth="1"/>
    <col min="14082" max="14082" width="33.109375" style="8" bestFit="1" customWidth="1"/>
    <col min="14083" max="14083" width="9.88671875" style="8" bestFit="1" customWidth="1"/>
    <col min="14084" max="14084" width="20.6640625" style="8" bestFit="1" customWidth="1"/>
    <col min="14085" max="14085" width="21.6640625" style="8" bestFit="1" customWidth="1"/>
    <col min="14086" max="14087" width="4.6640625" style="8" bestFit="1" customWidth="1"/>
    <col min="14088" max="14091" width="4.109375" style="8" bestFit="1" customWidth="1"/>
    <col min="14092" max="14093" width="4" style="8" bestFit="1" customWidth="1"/>
    <col min="14094" max="14094" width="4.6640625" style="8" bestFit="1" customWidth="1"/>
    <col min="14095" max="14095" width="4.109375" style="8" bestFit="1" customWidth="1"/>
    <col min="14096" max="14097" width="5.109375" style="8" bestFit="1" customWidth="1"/>
    <col min="14098" max="14098" width="4.109375" style="8" bestFit="1" customWidth="1"/>
    <col min="14099" max="14101" width="3.33203125" style="8" bestFit="1" customWidth="1"/>
    <col min="14102" max="14107" width="0" style="8" hidden="1" customWidth="1"/>
    <col min="14108" max="14112" width="5" style="8" bestFit="1" customWidth="1"/>
    <col min="14113" max="14114" width="3.33203125" style="8" bestFit="1" customWidth="1"/>
    <col min="14115" max="14115" width="3" style="8" bestFit="1" customWidth="1"/>
    <col min="14116" max="14116" width="3.33203125" style="8" bestFit="1" customWidth="1"/>
    <col min="14117" max="14117" width="5" style="8" customWidth="1"/>
    <col min="14118" max="14121" width="4.109375" style="8" bestFit="1" customWidth="1"/>
    <col min="14122" max="14122" width="5" style="8" bestFit="1" customWidth="1"/>
    <col min="14123" max="14123" width="5.109375" style="8" bestFit="1" customWidth="1"/>
    <col min="14124" max="14124" width="7.6640625" style="8" bestFit="1" customWidth="1"/>
    <col min="14125" max="14125" width="4.44140625" style="8" bestFit="1" customWidth="1"/>
    <col min="14126" max="14126" width="16" style="8" customWidth="1"/>
    <col min="14127" max="14127" width="5.109375" style="8" customWidth="1"/>
    <col min="14128" max="14128" width="3.6640625" style="8" customWidth="1"/>
    <col min="14129" max="14129" width="15.44140625" style="8" customWidth="1"/>
    <col min="14130" max="14135" width="4.33203125" style="8" customWidth="1"/>
    <col min="14136" max="14136" width="4.6640625" style="8" customWidth="1"/>
    <col min="14137" max="14137" width="5" style="8" customWidth="1"/>
    <col min="14138" max="14139" width="4.33203125" style="8" customWidth="1"/>
    <col min="14140" max="14141" width="5.5546875" style="8" customWidth="1"/>
    <col min="14142" max="14336" width="10.6640625" style="8"/>
    <col min="14337" max="14337" width="6.6640625" style="8" bestFit="1" customWidth="1"/>
    <col min="14338" max="14338" width="33.109375" style="8" bestFit="1" customWidth="1"/>
    <col min="14339" max="14339" width="9.88671875" style="8" bestFit="1" customWidth="1"/>
    <col min="14340" max="14340" width="20.6640625" style="8" bestFit="1" customWidth="1"/>
    <col min="14341" max="14341" width="21.6640625" style="8" bestFit="1" customWidth="1"/>
    <col min="14342" max="14343" width="4.6640625" style="8" bestFit="1" customWidth="1"/>
    <col min="14344" max="14347" width="4.109375" style="8" bestFit="1" customWidth="1"/>
    <col min="14348" max="14349" width="4" style="8" bestFit="1" customWidth="1"/>
    <col min="14350" max="14350" width="4.6640625" style="8" bestFit="1" customWidth="1"/>
    <col min="14351" max="14351" width="4.109375" style="8" bestFit="1" customWidth="1"/>
    <col min="14352" max="14353" width="5.109375" style="8" bestFit="1" customWidth="1"/>
    <col min="14354" max="14354" width="4.109375" style="8" bestFit="1" customWidth="1"/>
    <col min="14355" max="14357" width="3.33203125" style="8" bestFit="1" customWidth="1"/>
    <col min="14358" max="14363" width="0" style="8" hidden="1" customWidth="1"/>
    <col min="14364" max="14368" width="5" style="8" bestFit="1" customWidth="1"/>
    <col min="14369" max="14370" width="3.33203125" style="8" bestFit="1" customWidth="1"/>
    <col min="14371" max="14371" width="3" style="8" bestFit="1" customWidth="1"/>
    <col min="14372" max="14372" width="3.33203125" style="8" bestFit="1" customWidth="1"/>
    <col min="14373" max="14373" width="5" style="8" customWidth="1"/>
    <col min="14374" max="14377" width="4.109375" style="8" bestFit="1" customWidth="1"/>
    <col min="14378" max="14378" width="5" style="8" bestFit="1" customWidth="1"/>
    <col min="14379" max="14379" width="5.109375" style="8" bestFit="1" customWidth="1"/>
    <col min="14380" max="14380" width="7.6640625" style="8" bestFit="1" customWidth="1"/>
    <col min="14381" max="14381" width="4.44140625" style="8" bestFit="1" customWidth="1"/>
    <col min="14382" max="14382" width="16" style="8" customWidth="1"/>
    <col min="14383" max="14383" width="5.109375" style="8" customWidth="1"/>
    <col min="14384" max="14384" width="3.6640625" style="8" customWidth="1"/>
    <col min="14385" max="14385" width="15.44140625" style="8" customWidth="1"/>
    <col min="14386" max="14391" width="4.33203125" style="8" customWidth="1"/>
    <col min="14392" max="14392" width="4.6640625" style="8" customWidth="1"/>
    <col min="14393" max="14393" width="5" style="8" customWidth="1"/>
    <col min="14394" max="14395" width="4.33203125" style="8" customWidth="1"/>
    <col min="14396" max="14397" width="5.5546875" style="8" customWidth="1"/>
    <col min="14398" max="14592" width="10.6640625" style="8"/>
    <col min="14593" max="14593" width="6.6640625" style="8" bestFit="1" customWidth="1"/>
    <col min="14594" max="14594" width="33.109375" style="8" bestFit="1" customWidth="1"/>
    <col min="14595" max="14595" width="9.88671875" style="8" bestFit="1" customWidth="1"/>
    <col min="14596" max="14596" width="20.6640625" style="8" bestFit="1" customWidth="1"/>
    <col min="14597" max="14597" width="21.6640625" style="8" bestFit="1" customWidth="1"/>
    <col min="14598" max="14599" width="4.6640625" style="8" bestFit="1" customWidth="1"/>
    <col min="14600" max="14603" width="4.109375" style="8" bestFit="1" customWidth="1"/>
    <col min="14604" max="14605" width="4" style="8" bestFit="1" customWidth="1"/>
    <col min="14606" max="14606" width="4.6640625" style="8" bestFit="1" customWidth="1"/>
    <col min="14607" max="14607" width="4.109375" style="8" bestFit="1" customWidth="1"/>
    <col min="14608" max="14609" width="5.109375" style="8" bestFit="1" customWidth="1"/>
    <col min="14610" max="14610" width="4.109375" style="8" bestFit="1" customWidth="1"/>
    <col min="14611" max="14613" width="3.33203125" style="8" bestFit="1" customWidth="1"/>
    <col min="14614" max="14619" width="0" style="8" hidden="1" customWidth="1"/>
    <col min="14620" max="14624" width="5" style="8" bestFit="1" customWidth="1"/>
    <col min="14625" max="14626" width="3.33203125" style="8" bestFit="1" customWidth="1"/>
    <col min="14627" max="14627" width="3" style="8" bestFit="1" customWidth="1"/>
    <col min="14628" max="14628" width="3.33203125" style="8" bestFit="1" customWidth="1"/>
    <col min="14629" max="14629" width="5" style="8" customWidth="1"/>
    <col min="14630" max="14633" width="4.109375" style="8" bestFit="1" customWidth="1"/>
    <col min="14634" max="14634" width="5" style="8" bestFit="1" customWidth="1"/>
    <col min="14635" max="14635" width="5.109375" style="8" bestFit="1" customWidth="1"/>
    <col min="14636" max="14636" width="7.6640625" style="8" bestFit="1" customWidth="1"/>
    <col min="14637" max="14637" width="4.44140625" style="8" bestFit="1" customWidth="1"/>
    <col min="14638" max="14638" width="16" style="8" customWidth="1"/>
    <col min="14639" max="14639" width="5.109375" style="8" customWidth="1"/>
    <col min="14640" max="14640" width="3.6640625" style="8" customWidth="1"/>
    <col min="14641" max="14641" width="15.44140625" style="8" customWidth="1"/>
    <col min="14642" max="14647" width="4.33203125" style="8" customWidth="1"/>
    <col min="14648" max="14648" width="4.6640625" style="8" customWidth="1"/>
    <col min="14649" max="14649" width="5" style="8" customWidth="1"/>
    <col min="14650" max="14651" width="4.33203125" style="8" customWidth="1"/>
    <col min="14652" max="14653" width="5.5546875" style="8" customWidth="1"/>
    <col min="14654" max="14848" width="10.6640625" style="8"/>
    <col min="14849" max="14849" width="6.6640625" style="8" bestFit="1" customWidth="1"/>
    <col min="14850" max="14850" width="33.109375" style="8" bestFit="1" customWidth="1"/>
    <col min="14851" max="14851" width="9.88671875" style="8" bestFit="1" customWidth="1"/>
    <col min="14852" max="14852" width="20.6640625" style="8" bestFit="1" customWidth="1"/>
    <col min="14853" max="14853" width="21.6640625" style="8" bestFit="1" customWidth="1"/>
    <col min="14854" max="14855" width="4.6640625" style="8" bestFit="1" customWidth="1"/>
    <col min="14856" max="14859" width="4.109375" style="8" bestFit="1" customWidth="1"/>
    <col min="14860" max="14861" width="4" style="8" bestFit="1" customWidth="1"/>
    <col min="14862" max="14862" width="4.6640625" style="8" bestFit="1" customWidth="1"/>
    <col min="14863" max="14863" width="4.109375" style="8" bestFit="1" customWidth="1"/>
    <col min="14864" max="14865" width="5.109375" style="8" bestFit="1" customWidth="1"/>
    <col min="14866" max="14866" width="4.109375" style="8" bestFit="1" customWidth="1"/>
    <col min="14867" max="14869" width="3.33203125" style="8" bestFit="1" customWidth="1"/>
    <col min="14870" max="14875" width="0" style="8" hidden="1" customWidth="1"/>
    <col min="14876" max="14880" width="5" style="8" bestFit="1" customWidth="1"/>
    <col min="14881" max="14882" width="3.33203125" style="8" bestFit="1" customWidth="1"/>
    <col min="14883" max="14883" width="3" style="8" bestFit="1" customWidth="1"/>
    <col min="14884" max="14884" width="3.33203125" style="8" bestFit="1" customWidth="1"/>
    <col min="14885" max="14885" width="5" style="8" customWidth="1"/>
    <col min="14886" max="14889" width="4.109375" style="8" bestFit="1" customWidth="1"/>
    <col min="14890" max="14890" width="5" style="8" bestFit="1" customWidth="1"/>
    <col min="14891" max="14891" width="5.109375" style="8" bestFit="1" customWidth="1"/>
    <col min="14892" max="14892" width="7.6640625" style="8" bestFit="1" customWidth="1"/>
    <col min="14893" max="14893" width="4.44140625" style="8" bestFit="1" customWidth="1"/>
    <col min="14894" max="14894" width="16" style="8" customWidth="1"/>
    <col min="14895" max="14895" width="5.109375" style="8" customWidth="1"/>
    <col min="14896" max="14896" width="3.6640625" style="8" customWidth="1"/>
    <col min="14897" max="14897" width="15.44140625" style="8" customWidth="1"/>
    <col min="14898" max="14903" width="4.33203125" style="8" customWidth="1"/>
    <col min="14904" max="14904" width="4.6640625" style="8" customWidth="1"/>
    <col min="14905" max="14905" width="5" style="8" customWidth="1"/>
    <col min="14906" max="14907" width="4.33203125" style="8" customWidth="1"/>
    <col min="14908" max="14909" width="5.5546875" style="8" customWidth="1"/>
    <col min="14910" max="15104" width="10.6640625" style="8"/>
    <col min="15105" max="15105" width="6.6640625" style="8" bestFit="1" customWidth="1"/>
    <col min="15106" max="15106" width="33.109375" style="8" bestFit="1" customWidth="1"/>
    <col min="15107" max="15107" width="9.88671875" style="8" bestFit="1" customWidth="1"/>
    <col min="15108" max="15108" width="20.6640625" style="8" bestFit="1" customWidth="1"/>
    <col min="15109" max="15109" width="21.6640625" style="8" bestFit="1" customWidth="1"/>
    <col min="15110" max="15111" width="4.6640625" style="8" bestFit="1" customWidth="1"/>
    <col min="15112" max="15115" width="4.109375" style="8" bestFit="1" customWidth="1"/>
    <col min="15116" max="15117" width="4" style="8" bestFit="1" customWidth="1"/>
    <col min="15118" max="15118" width="4.6640625" style="8" bestFit="1" customWidth="1"/>
    <col min="15119" max="15119" width="4.109375" style="8" bestFit="1" customWidth="1"/>
    <col min="15120" max="15121" width="5.109375" style="8" bestFit="1" customWidth="1"/>
    <col min="15122" max="15122" width="4.109375" style="8" bestFit="1" customWidth="1"/>
    <col min="15123" max="15125" width="3.33203125" style="8" bestFit="1" customWidth="1"/>
    <col min="15126" max="15131" width="0" style="8" hidden="1" customWidth="1"/>
    <col min="15132" max="15136" width="5" style="8" bestFit="1" customWidth="1"/>
    <col min="15137" max="15138" width="3.33203125" style="8" bestFit="1" customWidth="1"/>
    <col min="15139" max="15139" width="3" style="8" bestFit="1" customWidth="1"/>
    <col min="15140" max="15140" width="3.33203125" style="8" bestFit="1" customWidth="1"/>
    <col min="15141" max="15141" width="5" style="8" customWidth="1"/>
    <col min="15142" max="15145" width="4.109375" style="8" bestFit="1" customWidth="1"/>
    <col min="15146" max="15146" width="5" style="8" bestFit="1" customWidth="1"/>
    <col min="15147" max="15147" width="5.109375" style="8" bestFit="1" customWidth="1"/>
    <col min="15148" max="15148" width="7.6640625" style="8" bestFit="1" customWidth="1"/>
    <col min="15149" max="15149" width="4.44140625" style="8" bestFit="1" customWidth="1"/>
    <col min="15150" max="15150" width="16" style="8" customWidth="1"/>
    <col min="15151" max="15151" width="5.109375" style="8" customWidth="1"/>
    <col min="15152" max="15152" width="3.6640625" style="8" customWidth="1"/>
    <col min="15153" max="15153" width="15.44140625" style="8" customWidth="1"/>
    <col min="15154" max="15159" width="4.33203125" style="8" customWidth="1"/>
    <col min="15160" max="15160" width="4.6640625" style="8" customWidth="1"/>
    <col min="15161" max="15161" width="5" style="8" customWidth="1"/>
    <col min="15162" max="15163" width="4.33203125" style="8" customWidth="1"/>
    <col min="15164" max="15165" width="5.5546875" style="8" customWidth="1"/>
    <col min="15166" max="15360" width="10.6640625" style="8"/>
    <col min="15361" max="15361" width="6.6640625" style="8" bestFit="1" customWidth="1"/>
    <col min="15362" max="15362" width="33.109375" style="8" bestFit="1" customWidth="1"/>
    <col min="15363" max="15363" width="9.88671875" style="8" bestFit="1" customWidth="1"/>
    <col min="15364" max="15364" width="20.6640625" style="8" bestFit="1" customWidth="1"/>
    <col min="15365" max="15365" width="21.6640625" style="8" bestFit="1" customWidth="1"/>
    <col min="15366" max="15367" width="4.6640625" style="8" bestFit="1" customWidth="1"/>
    <col min="15368" max="15371" width="4.109375" style="8" bestFit="1" customWidth="1"/>
    <col min="15372" max="15373" width="4" style="8" bestFit="1" customWidth="1"/>
    <col min="15374" max="15374" width="4.6640625" style="8" bestFit="1" customWidth="1"/>
    <col min="15375" max="15375" width="4.109375" style="8" bestFit="1" customWidth="1"/>
    <col min="15376" max="15377" width="5.109375" style="8" bestFit="1" customWidth="1"/>
    <col min="15378" max="15378" width="4.109375" style="8" bestFit="1" customWidth="1"/>
    <col min="15379" max="15381" width="3.33203125" style="8" bestFit="1" customWidth="1"/>
    <col min="15382" max="15387" width="0" style="8" hidden="1" customWidth="1"/>
    <col min="15388" max="15392" width="5" style="8" bestFit="1" customWidth="1"/>
    <col min="15393" max="15394" width="3.33203125" style="8" bestFit="1" customWidth="1"/>
    <col min="15395" max="15395" width="3" style="8" bestFit="1" customWidth="1"/>
    <col min="15396" max="15396" width="3.33203125" style="8" bestFit="1" customWidth="1"/>
    <col min="15397" max="15397" width="5" style="8" customWidth="1"/>
    <col min="15398" max="15401" width="4.109375" style="8" bestFit="1" customWidth="1"/>
    <col min="15402" max="15402" width="5" style="8" bestFit="1" customWidth="1"/>
    <col min="15403" max="15403" width="5.109375" style="8" bestFit="1" customWidth="1"/>
    <col min="15404" max="15404" width="7.6640625" style="8" bestFit="1" customWidth="1"/>
    <col min="15405" max="15405" width="4.44140625" style="8" bestFit="1" customWidth="1"/>
    <col min="15406" max="15406" width="16" style="8" customWidth="1"/>
    <col min="15407" max="15407" width="5.109375" style="8" customWidth="1"/>
    <col min="15408" max="15408" width="3.6640625" style="8" customWidth="1"/>
    <col min="15409" max="15409" width="15.44140625" style="8" customWidth="1"/>
    <col min="15410" max="15415" width="4.33203125" style="8" customWidth="1"/>
    <col min="15416" max="15416" width="4.6640625" style="8" customWidth="1"/>
    <col min="15417" max="15417" width="5" style="8" customWidth="1"/>
    <col min="15418" max="15419" width="4.33203125" style="8" customWidth="1"/>
    <col min="15420" max="15421" width="5.5546875" style="8" customWidth="1"/>
    <col min="15422" max="15616" width="10.6640625" style="8"/>
    <col min="15617" max="15617" width="6.6640625" style="8" bestFit="1" customWidth="1"/>
    <col min="15618" max="15618" width="33.109375" style="8" bestFit="1" customWidth="1"/>
    <col min="15619" max="15619" width="9.88671875" style="8" bestFit="1" customWidth="1"/>
    <col min="15620" max="15620" width="20.6640625" style="8" bestFit="1" customWidth="1"/>
    <col min="15621" max="15621" width="21.6640625" style="8" bestFit="1" customWidth="1"/>
    <col min="15622" max="15623" width="4.6640625" style="8" bestFit="1" customWidth="1"/>
    <col min="15624" max="15627" width="4.109375" style="8" bestFit="1" customWidth="1"/>
    <col min="15628" max="15629" width="4" style="8" bestFit="1" customWidth="1"/>
    <col min="15630" max="15630" width="4.6640625" style="8" bestFit="1" customWidth="1"/>
    <col min="15631" max="15631" width="4.109375" style="8" bestFit="1" customWidth="1"/>
    <col min="15632" max="15633" width="5.109375" style="8" bestFit="1" customWidth="1"/>
    <col min="15634" max="15634" width="4.109375" style="8" bestFit="1" customWidth="1"/>
    <col min="15635" max="15637" width="3.33203125" style="8" bestFit="1" customWidth="1"/>
    <col min="15638" max="15643" width="0" style="8" hidden="1" customWidth="1"/>
    <col min="15644" max="15648" width="5" style="8" bestFit="1" customWidth="1"/>
    <col min="15649" max="15650" width="3.33203125" style="8" bestFit="1" customWidth="1"/>
    <col min="15651" max="15651" width="3" style="8" bestFit="1" customWidth="1"/>
    <col min="15652" max="15652" width="3.33203125" style="8" bestFit="1" customWidth="1"/>
    <col min="15653" max="15653" width="5" style="8" customWidth="1"/>
    <col min="15654" max="15657" width="4.109375" style="8" bestFit="1" customWidth="1"/>
    <col min="15658" max="15658" width="5" style="8" bestFit="1" customWidth="1"/>
    <col min="15659" max="15659" width="5.109375" style="8" bestFit="1" customWidth="1"/>
    <col min="15660" max="15660" width="7.6640625" style="8" bestFit="1" customWidth="1"/>
    <col min="15661" max="15661" width="4.44140625" style="8" bestFit="1" customWidth="1"/>
    <col min="15662" max="15662" width="16" style="8" customWidth="1"/>
    <col min="15663" max="15663" width="5.109375" style="8" customWidth="1"/>
    <col min="15664" max="15664" width="3.6640625" style="8" customWidth="1"/>
    <col min="15665" max="15665" width="15.44140625" style="8" customWidth="1"/>
    <col min="15666" max="15671" width="4.33203125" style="8" customWidth="1"/>
    <col min="15672" max="15672" width="4.6640625" style="8" customWidth="1"/>
    <col min="15673" max="15673" width="5" style="8" customWidth="1"/>
    <col min="15674" max="15675" width="4.33203125" style="8" customWidth="1"/>
    <col min="15676" max="15677" width="5.5546875" style="8" customWidth="1"/>
    <col min="15678" max="15872" width="10.6640625" style="8"/>
    <col min="15873" max="15873" width="6.6640625" style="8" bestFit="1" customWidth="1"/>
    <col min="15874" max="15874" width="33.109375" style="8" bestFit="1" customWidth="1"/>
    <col min="15875" max="15875" width="9.88671875" style="8" bestFit="1" customWidth="1"/>
    <col min="15876" max="15876" width="20.6640625" style="8" bestFit="1" customWidth="1"/>
    <col min="15877" max="15877" width="21.6640625" style="8" bestFit="1" customWidth="1"/>
    <col min="15878" max="15879" width="4.6640625" style="8" bestFit="1" customWidth="1"/>
    <col min="15880" max="15883" width="4.109375" style="8" bestFit="1" customWidth="1"/>
    <col min="15884" max="15885" width="4" style="8" bestFit="1" customWidth="1"/>
    <col min="15886" max="15886" width="4.6640625" style="8" bestFit="1" customWidth="1"/>
    <col min="15887" max="15887" width="4.109375" style="8" bestFit="1" customWidth="1"/>
    <col min="15888" max="15889" width="5.109375" style="8" bestFit="1" customWidth="1"/>
    <col min="15890" max="15890" width="4.109375" style="8" bestFit="1" customWidth="1"/>
    <col min="15891" max="15893" width="3.33203125" style="8" bestFit="1" customWidth="1"/>
    <col min="15894" max="15899" width="0" style="8" hidden="1" customWidth="1"/>
    <col min="15900" max="15904" width="5" style="8" bestFit="1" customWidth="1"/>
    <col min="15905" max="15906" width="3.33203125" style="8" bestFit="1" customWidth="1"/>
    <col min="15907" max="15907" width="3" style="8" bestFit="1" customWidth="1"/>
    <col min="15908" max="15908" width="3.33203125" style="8" bestFit="1" customWidth="1"/>
    <col min="15909" max="15909" width="5" style="8" customWidth="1"/>
    <col min="15910" max="15913" width="4.109375" style="8" bestFit="1" customWidth="1"/>
    <col min="15914" max="15914" width="5" style="8" bestFit="1" customWidth="1"/>
    <col min="15915" max="15915" width="5.109375" style="8" bestFit="1" customWidth="1"/>
    <col min="15916" max="15916" width="7.6640625" style="8" bestFit="1" customWidth="1"/>
    <col min="15917" max="15917" width="4.44140625" style="8" bestFit="1" customWidth="1"/>
    <col min="15918" max="15918" width="16" style="8" customWidth="1"/>
    <col min="15919" max="15919" width="5.109375" style="8" customWidth="1"/>
    <col min="15920" max="15920" width="3.6640625" style="8" customWidth="1"/>
    <col min="15921" max="15921" width="15.44140625" style="8" customWidth="1"/>
    <col min="15922" max="15927" width="4.33203125" style="8" customWidth="1"/>
    <col min="15928" max="15928" width="4.6640625" style="8" customWidth="1"/>
    <col min="15929" max="15929" width="5" style="8" customWidth="1"/>
    <col min="15930" max="15931" width="4.33203125" style="8" customWidth="1"/>
    <col min="15932" max="15933" width="5.5546875" style="8" customWidth="1"/>
    <col min="15934" max="16128" width="10.6640625" style="8"/>
    <col min="16129" max="16129" width="6.6640625" style="8" bestFit="1" customWidth="1"/>
    <col min="16130" max="16130" width="33.109375" style="8" bestFit="1" customWidth="1"/>
    <col min="16131" max="16131" width="9.88671875" style="8" bestFit="1" customWidth="1"/>
    <col min="16132" max="16132" width="20.6640625" style="8" bestFit="1" customWidth="1"/>
    <col min="16133" max="16133" width="21.6640625" style="8" bestFit="1" customWidth="1"/>
    <col min="16134" max="16135" width="4.6640625" style="8" bestFit="1" customWidth="1"/>
    <col min="16136" max="16139" width="4.109375" style="8" bestFit="1" customWidth="1"/>
    <col min="16140" max="16141" width="4" style="8" bestFit="1" customWidth="1"/>
    <col min="16142" max="16142" width="4.6640625" style="8" bestFit="1" customWidth="1"/>
    <col min="16143" max="16143" width="4.109375" style="8" bestFit="1" customWidth="1"/>
    <col min="16144" max="16145" width="5.109375" style="8" bestFit="1" customWidth="1"/>
    <col min="16146" max="16146" width="4.109375" style="8" bestFit="1" customWidth="1"/>
    <col min="16147" max="16149" width="3.33203125" style="8" bestFit="1" customWidth="1"/>
    <col min="16150" max="16155" width="0" style="8" hidden="1" customWidth="1"/>
    <col min="16156" max="16160" width="5" style="8" bestFit="1" customWidth="1"/>
    <col min="16161" max="16162" width="3.33203125" style="8" bestFit="1" customWidth="1"/>
    <col min="16163" max="16163" width="3" style="8" bestFit="1" customWidth="1"/>
    <col min="16164" max="16164" width="3.33203125" style="8" bestFit="1" customWidth="1"/>
    <col min="16165" max="16165" width="5" style="8" customWidth="1"/>
    <col min="16166" max="16169" width="4.109375" style="8" bestFit="1" customWidth="1"/>
    <col min="16170" max="16170" width="5" style="8" bestFit="1" customWidth="1"/>
    <col min="16171" max="16171" width="5.109375" style="8" bestFit="1" customWidth="1"/>
    <col min="16172" max="16172" width="7.6640625" style="8" bestFit="1" customWidth="1"/>
    <col min="16173" max="16173" width="4.44140625" style="8" bestFit="1" customWidth="1"/>
    <col min="16174" max="16174" width="16" style="8" customWidth="1"/>
    <col min="16175" max="16175" width="5.109375" style="8" customWidth="1"/>
    <col min="16176" max="16176" width="3.6640625" style="8" customWidth="1"/>
    <col min="16177" max="16177" width="15.44140625" style="8" customWidth="1"/>
    <col min="16178" max="16183" width="4.33203125" style="8" customWidth="1"/>
    <col min="16184" max="16184" width="4.6640625" style="8" customWidth="1"/>
    <col min="16185" max="16185" width="5" style="8" customWidth="1"/>
    <col min="16186" max="16187" width="4.33203125" style="8" customWidth="1"/>
    <col min="16188" max="16189" width="5.5546875" style="8" customWidth="1"/>
    <col min="16190" max="16384" width="10.6640625" style="8"/>
  </cols>
  <sheetData>
    <row r="1" spans="1:65" ht="13.5" customHeight="1" thickBot="1">
      <c r="A1" s="1"/>
      <c r="B1" s="2"/>
      <c r="C1" s="3"/>
      <c r="D1" s="4"/>
      <c r="E1" s="4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2"/>
      <c r="W1" s="612"/>
      <c r="X1" s="612"/>
      <c r="Y1" s="612"/>
      <c r="Z1" s="612"/>
      <c r="AA1" s="612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607"/>
      <c r="AM1" s="607"/>
      <c r="AN1" s="607"/>
      <c r="AO1" s="607"/>
      <c r="AP1" s="607"/>
      <c r="AQ1" s="607"/>
      <c r="AR1" s="514"/>
      <c r="AS1" s="5"/>
      <c r="AT1" s="6"/>
      <c r="AU1" s="6"/>
      <c r="AV1" s="6"/>
      <c r="AW1" s="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K1" s="19"/>
      <c r="BL1" s="19"/>
    </row>
    <row r="2" spans="1:65" ht="67.5" customHeight="1" thickBot="1">
      <c r="A2" s="1"/>
      <c r="B2" s="2"/>
      <c r="C2" s="3"/>
      <c r="D2" s="9"/>
      <c r="E2" s="10" t="s">
        <v>50</v>
      </c>
      <c r="F2" s="608" t="str">
        <f>E3</f>
        <v>VBC Kaiserslautern</v>
      </c>
      <c r="G2" s="608"/>
      <c r="H2" s="608" t="str">
        <f>E6</f>
        <v>TSV Hütschenhausen</v>
      </c>
      <c r="I2" s="608"/>
      <c r="J2" s="608" t="str">
        <f>E9</f>
        <v>Erlenbach/Morlautern</v>
      </c>
      <c r="K2" s="608"/>
      <c r="L2" s="608" t="str">
        <f>E12</f>
        <v>SV Miesau</v>
      </c>
      <c r="M2" s="608"/>
      <c r="N2" s="608" t="str">
        <f>E15</f>
        <v>TuS Kriegsfeld</v>
      </c>
      <c r="O2" s="608"/>
      <c r="P2" s="608" t="str">
        <f>E18</f>
        <v>Feuerball Kaiserslautern</v>
      </c>
      <c r="Q2" s="608"/>
      <c r="R2" s="609" t="str">
        <f>E21</f>
        <v>TSG Trippstadt</v>
      </c>
      <c r="S2" s="609"/>
      <c r="T2" s="610" t="str">
        <f>E24</f>
        <v>Rodenbach/Weilerbach</v>
      </c>
      <c r="U2" s="610"/>
      <c r="V2" s="622">
        <f>E27</f>
        <v>0</v>
      </c>
      <c r="W2" s="623"/>
      <c r="X2" s="622">
        <f>E30</f>
        <v>0</v>
      </c>
      <c r="Y2" s="623"/>
      <c r="Z2" s="624">
        <f>E33</f>
        <v>0</v>
      </c>
      <c r="AA2" s="625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626" t="s">
        <v>6</v>
      </c>
      <c r="AH2" s="627"/>
      <c r="AI2" s="626" t="s">
        <v>7</v>
      </c>
      <c r="AJ2" s="627"/>
      <c r="AK2" s="11" t="s">
        <v>8</v>
      </c>
      <c r="AL2" s="615" t="s">
        <v>9</v>
      </c>
      <c r="AM2" s="615"/>
      <c r="AN2" s="613" t="s">
        <v>10</v>
      </c>
      <c r="AO2" s="613"/>
      <c r="AP2" s="614" t="s">
        <v>11</v>
      </c>
      <c r="AQ2" s="614"/>
      <c r="AR2" s="517" t="s">
        <v>88</v>
      </c>
      <c r="AS2" s="518" t="s">
        <v>8</v>
      </c>
      <c r="AT2" s="15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89</v>
      </c>
      <c r="BE2" s="16" t="s">
        <v>8</v>
      </c>
      <c r="BF2" s="15" t="s">
        <v>90</v>
      </c>
      <c r="BG2" s="16" t="s">
        <v>91</v>
      </c>
      <c r="BH2" s="15"/>
      <c r="BI2" s="15"/>
      <c r="BJ2" s="17"/>
      <c r="BK2" s="18" t="s">
        <v>21</v>
      </c>
      <c r="BL2" s="17"/>
      <c r="BM2" s="19"/>
    </row>
    <row r="3" spans="1:65" ht="15.75" customHeight="1" thickBot="1">
      <c r="A3" s="20"/>
      <c r="C3" s="22"/>
      <c r="D3" s="23"/>
      <c r="E3" s="619" t="s">
        <v>92</v>
      </c>
      <c r="F3" s="482" t="s">
        <v>22</v>
      </c>
      <c r="G3" s="483" t="s">
        <v>22</v>
      </c>
      <c r="H3" s="26">
        <f>P39</f>
        <v>92</v>
      </c>
      <c r="I3" s="27">
        <f>Q39</f>
        <v>108</v>
      </c>
      <c r="J3" s="519" t="str">
        <f>P40</f>
        <v/>
      </c>
      <c r="K3" s="520" t="str">
        <f>Q40</f>
        <v/>
      </c>
      <c r="L3" s="480">
        <f>P41</f>
        <v>75</v>
      </c>
      <c r="M3" s="481">
        <f>Q41</f>
        <v>46</v>
      </c>
      <c r="N3" s="482">
        <f>P42</f>
        <v>75</v>
      </c>
      <c r="O3" s="483">
        <f>Q42</f>
        <v>50</v>
      </c>
      <c r="P3" s="26" t="str">
        <f>P43</f>
        <v/>
      </c>
      <c r="Q3" s="30" t="str">
        <f>Q43</f>
        <v/>
      </c>
      <c r="R3" s="482">
        <f>P44</f>
        <v>75</v>
      </c>
      <c r="S3" s="33">
        <f>Q44</f>
        <v>35</v>
      </c>
      <c r="T3" s="34" t="str">
        <f>P45</f>
        <v/>
      </c>
      <c r="U3" s="521" t="str">
        <f>Q45</f>
        <v/>
      </c>
      <c r="V3" s="495" t="str">
        <f>P46</f>
        <v/>
      </c>
      <c r="W3" s="247" t="str">
        <f>Q46</f>
        <v/>
      </c>
      <c r="X3" s="235" t="str">
        <f>P47</f>
        <v/>
      </c>
      <c r="Y3" s="496" t="str">
        <f>Q47</f>
        <v/>
      </c>
      <c r="Z3" s="497" t="str">
        <f>P48</f>
        <v/>
      </c>
      <c r="AA3" s="497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522"/>
      <c r="AL3" s="37">
        <f t="shared" ref="AL3:AM5" si="0">SUM(H3,J3,L3,N3,P3,R3,T3,V3,X3,Z3)</f>
        <v>317</v>
      </c>
      <c r="AM3" s="38">
        <f t="shared" si="0"/>
        <v>239</v>
      </c>
      <c r="AN3" s="38">
        <f>SUM(G6,G9,G12,G15,G18,G21,G24,G27,G30,G33)</f>
        <v>285</v>
      </c>
      <c r="AO3" s="39">
        <f>SUM(F6,F9,F12,F15,F18,F21,F24,F27,F30,F33)</f>
        <v>268</v>
      </c>
      <c r="AP3" s="40">
        <f>AL3+AN3</f>
        <v>602</v>
      </c>
      <c r="AQ3" s="41">
        <f>AM3+AO3</f>
        <v>507</v>
      </c>
      <c r="AR3" s="523">
        <f>IF(AQ3=0,"",AP3/AQ3)</f>
        <v>1.1873767258382644</v>
      </c>
      <c r="AS3" s="43"/>
      <c r="AT3" s="17" t="s">
        <v>23</v>
      </c>
      <c r="AU3" s="45"/>
      <c r="AV3" s="45"/>
      <c r="AW3" s="524"/>
      <c r="AX3" s="45">
        <f>IF(H4&gt;I4,1,0)</f>
        <v>0</v>
      </c>
      <c r="AY3" s="46">
        <f>IF(J4&gt;K4,1,0)</f>
        <v>0</v>
      </c>
      <c r="AZ3" s="45">
        <f>IF(L4&gt;M4,1,0)</f>
        <v>1</v>
      </c>
      <c r="BA3" s="46">
        <f>IF(N4&gt;O4,1,0)</f>
        <v>1</v>
      </c>
      <c r="BB3" s="45">
        <f>IF(P4&gt;Q4,1,0)</f>
        <v>0</v>
      </c>
      <c r="BC3" s="46">
        <f>IF(R4&gt;S4,1,0)</f>
        <v>1</v>
      </c>
      <c r="BD3" s="45">
        <f>IF(T4&gt;U4,1,0)</f>
        <v>0</v>
      </c>
      <c r="BE3" s="46"/>
      <c r="BF3" s="45">
        <f>SUM(AX3:BE3)</f>
        <v>3</v>
      </c>
      <c r="BG3" s="46"/>
      <c r="BH3" s="45"/>
      <c r="BI3" s="17"/>
      <c r="BJ3" s="17">
        <f>IF(AQ3&lt;&gt;0,ROUND(AP3/AQ3,1)*10,AP3*10)</f>
        <v>12</v>
      </c>
      <c r="BK3" s="17">
        <f>IF(AQ3&lt;&gt;0,AP3/AQ3,0)</f>
        <v>1.1873767258382644</v>
      </c>
      <c r="BL3" s="18" t="s">
        <v>24</v>
      </c>
      <c r="BM3" s="19"/>
    </row>
    <row r="4" spans="1:65" ht="15.75" customHeight="1">
      <c r="A4" s="20"/>
      <c r="C4" s="22"/>
      <c r="D4" s="23"/>
      <c r="E4" s="620"/>
      <c r="F4" s="158" t="s">
        <v>22</v>
      </c>
      <c r="G4" s="159" t="s">
        <v>22</v>
      </c>
      <c r="H4" s="49">
        <f>R39</f>
        <v>2</v>
      </c>
      <c r="I4" s="50">
        <f>S39</f>
        <v>3</v>
      </c>
      <c r="J4" s="525" t="str">
        <f>R40</f>
        <v/>
      </c>
      <c r="K4" s="526" t="str">
        <f>S40</f>
        <v/>
      </c>
      <c r="L4" s="139">
        <f>R41</f>
        <v>3</v>
      </c>
      <c r="M4" s="140">
        <f>S41</f>
        <v>0</v>
      </c>
      <c r="N4" s="158">
        <f>R42</f>
        <v>3</v>
      </c>
      <c r="O4" s="159">
        <f>S42</f>
        <v>0</v>
      </c>
      <c r="P4" s="49" t="str">
        <f>R43</f>
        <v/>
      </c>
      <c r="Q4" s="53" t="str">
        <f>S43</f>
        <v/>
      </c>
      <c r="R4" s="158">
        <f>R44</f>
        <v>3</v>
      </c>
      <c r="S4" s="56">
        <f>S44</f>
        <v>0</v>
      </c>
      <c r="T4" s="57" t="str">
        <f>R45</f>
        <v/>
      </c>
      <c r="U4" s="160" t="str">
        <f>S45</f>
        <v/>
      </c>
      <c r="V4" s="498" t="str">
        <f>R46</f>
        <v/>
      </c>
      <c r="W4" s="249" t="str">
        <f>S46</f>
        <v/>
      </c>
      <c r="X4" s="237" t="str">
        <f>R47</f>
        <v/>
      </c>
      <c r="Y4" s="496" t="str">
        <f>S47</f>
        <v/>
      </c>
      <c r="Z4" s="497" t="str">
        <f>R48</f>
        <v/>
      </c>
      <c r="AA4" s="497" t="str">
        <f>S48</f>
        <v/>
      </c>
      <c r="AB4" s="36">
        <f>BI49</f>
        <v>7</v>
      </c>
      <c r="AC4" s="36">
        <f>BA49+BE49</f>
        <v>5</v>
      </c>
      <c r="AD4" s="36">
        <f>BB49+BF49</f>
        <v>0</v>
      </c>
      <c r="AE4" s="36">
        <f>BC49+BG49</f>
        <v>1</v>
      </c>
      <c r="AF4" s="36">
        <f>BD49+BH49</f>
        <v>1</v>
      </c>
      <c r="AG4" s="36">
        <f>AP4</f>
        <v>18</v>
      </c>
      <c r="AH4" s="36">
        <f>AQ4</f>
        <v>8</v>
      </c>
      <c r="AI4" s="58">
        <f>AP5</f>
        <v>16</v>
      </c>
      <c r="AJ4" s="58">
        <f>AQ5</f>
        <v>5</v>
      </c>
      <c r="AK4" s="36">
        <f>BE4</f>
        <v>3</v>
      </c>
      <c r="AL4" s="37">
        <f t="shared" si="0"/>
        <v>11</v>
      </c>
      <c r="AM4" s="37">
        <f t="shared" si="0"/>
        <v>3</v>
      </c>
      <c r="AN4" s="59">
        <f>SUM(G7,G10,G13,G16,G19,G22,G25,G28,G31,G34)</f>
        <v>7</v>
      </c>
      <c r="AO4" s="60">
        <f>SUM(F7,F10,F13,F16,F19,F22,F25,F28,F31,F34)</f>
        <v>5</v>
      </c>
      <c r="AP4" s="61">
        <f t="shared" ref="AP4:AQ35" si="1">AL4+AN4</f>
        <v>18</v>
      </c>
      <c r="AQ4" s="62">
        <f t="shared" si="1"/>
        <v>8</v>
      </c>
      <c r="AR4" s="527">
        <f>IF(AQ4=0,"",AP4/AQ4)</f>
        <v>2.25</v>
      </c>
      <c r="AS4" s="63">
        <f>BE4</f>
        <v>3</v>
      </c>
      <c r="AT4" s="17"/>
      <c r="AU4" s="45"/>
      <c r="AV4" s="64"/>
      <c r="AW4" s="528">
        <f>AP5*10000000-AQ5*100000+BG4*1000+BJ4+BJ3/100</f>
        <v>159505023.12</v>
      </c>
      <c r="AX4" s="45"/>
      <c r="AY4" s="46">
        <f>IF(AW4&lt;AW7,8,7)</f>
        <v>8</v>
      </c>
      <c r="AZ4" s="45">
        <f>IF(AW4&lt;AW10,AY4,AY4-1)</f>
        <v>7</v>
      </c>
      <c r="BA4" s="46">
        <f>IF(AW4&lt;AW13,AZ4,AZ4-1)</f>
        <v>6</v>
      </c>
      <c r="BB4" s="45">
        <f>IF(AW4&lt;AW16,BA4,BA4-1)</f>
        <v>6</v>
      </c>
      <c r="BC4" s="46">
        <f>IF(AW4&lt;AW19,BB4,BB4-1)</f>
        <v>5</v>
      </c>
      <c r="BD4" s="45">
        <f>IF(AW4&lt;AW22,BC4,BC4-1)</f>
        <v>4</v>
      </c>
      <c r="BE4" s="46">
        <f>IF(AW4&lt;AW25,BD4,BD4-1)</f>
        <v>3</v>
      </c>
      <c r="BF4" s="45"/>
      <c r="BG4" s="46">
        <f>BF3+BF5</f>
        <v>5</v>
      </c>
      <c r="BH4" s="45"/>
      <c r="BI4" s="17"/>
      <c r="BJ4" s="17">
        <f>IF(BK4&lt;&gt;0,ROUND(BK4*10,0),0)</f>
        <v>23</v>
      </c>
      <c r="BK4" s="17">
        <f>IF(AQ4&lt;&gt;0,AP4/AQ4,AP4+1)</f>
        <v>2.25</v>
      </c>
      <c r="BL4" s="18" t="s">
        <v>6</v>
      </c>
      <c r="BM4" s="19"/>
    </row>
    <row r="5" spans="1:65" ht="16.5" customHeight="1" thickBot="1">
      <c r="A5" s="20"/>
      <c r="C5" s="22"/>
      <c r="D5" s="23"/>
      <c r="E5" s="621"/>
      <c r="F5" s="162" t="s">
        <v>22</v>
      </c>
      <c r="G5" s="163" t="s">
        <v>22</v>
      </c>
      <c r="H5" s="68">
        <f>T39</f>
        <v>1</v>
      </c>
      <c r="I5" s="69">
        <f>U39</f>
        <v>2</v>
      </c>
      <c r="J5" s="529">
        <f>T40</f>
        <v>0</v>
      </c>
      <c r="K5" s="530">
        <f>U40</f>
        <v>0</v>
      </c>
      <c r="L5" s="121">
        <f>T41</f>
        <v>3</v>
      </c>
      <c r="M5" s="122">
        <f>U41</f>
        <v>0</v>
      </c>
      <c r="N5" s="162">
        <f>T42</f>
        <v>3</v>
      </c>
      <c r="O5" s="163">
        <f>U42</f>
        <v>0</v>
      </c>
      <c r="P5" s="68">
        <f>T43</f>
        <v>0</v>
      </c>
      <c r="Q5" s="72">
        <f>U43</f>
        <v>0</v>
      </c>
      <c r="R5" s="162">
        <f>T44</f>
        <v>3</v>
      </c>
      <c r="S5" s="75">
        <f>U44</f>
        <v>0</v>
      </c>
      <c r="T5" s="164">
        <f>T45</f>
        <v>0</v>
      </c>
      <c r="U5" s="165">
        <f>U45</f>
        <v>0</v>
      </c>
      <c r="V5" s="499">
        <f>T46</f>
        <v>0</v>
      </c>
      <c r="W5" s="251">
        <f>U46</f>
        <v>0</v>
      </c>
      <c r="X5" s="500">
        <f>T47</f>
        <v>0</v>
      </c>
      <c r="Y5" s="501">
        <f>U47</f>
        <v>0</v>
      </c>
      <c r="Z5" s="502">
        <f>T48</f>
        <v>0</v>
      </c>
      <c r="AA5" s="502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10</v>
      </c>
      <c r="AM5" s="79">
        <f t="shared" si="0"/>
        <v>2</v>
      </c>
      <c r="AN5" s="80">
        <f>SUM(G8,G11,G14,G17,G20,G23,G26,G29,G32,G35)</f>
        <v>6</v>
      </c>
      <c r="AO5" s="81">
        <f>SUM(F8,F11,F14,F17,F20,F23,F26,F29,F32,F35)</f>
        <v>3</v>
      </c>
      <c r="AP5" s="82">
        <f t="shared" si="1"/>
        <v>16</v>
      </c>
      <c r="AQ5" s="83">
        <f t="shared" si="1"/>
        <v>5</v>
      </c>
      <c r="AR5" s="531"/>
      <c r="AS5" s="85"/>
      <c r="AT5" s="532" t="s">
        <v>25</v>
      </c>
      <c r="AU5" s="87"/>
      <c r="AV5" s="87"/>
      <c r="AW5" s="533"/>
      <c r="AX5" s="87">
        <f>IF(F7&lt;G7,1,0)</f>
        <v>0</v>
      </c>
      <c r="AY5" s="89">
        <f>IF(F10&lt;G10,1,0)</f>
        <v>1</v>
      </c>
      <c r="AZ5" s="87">
        <f>IF(F13&lt;G13,1,0)</f>
        <v>0</v>
      </c>
      <c r="BA5" s="89">
        <f>IF(F16&lt;G16,1,0)</f>
        <v>0</v>
      </c>
      <c r="BB5" s="87">
        <f>IF(F19&lt;G19,1,0)</f>
        <v>1</v>
      </c>
      <c r="BC5" s="89">
        <f>IF(F22&lt;G22,1,0)</f>
        <v>0</v>
      </c>
      <c r="BD5" s="87">
        <f>IF(F25&lt;G25,1,0)</f>
        <v>0</v>
      </c>
      <c r="BE5" s="89"/>
      <c r="BF5" s="87">
        <f t="shared" ref="BF5:BF26" si="2">SUM(AX5:BE5)</f>
        <v>2</v>
      </c>
      <c r="BG5" s="89"/>
      <c r="BH5" s="45"/>
      <c r="BI5" s="17"/>
      <c r="BJ5" s="17"/>
      <c r="BK5" s="17"/>
      <c r="BL5" s="17"/>
      <c r="BM5" s="19"/>
    </row>
    <row r="6" spans="1:65" ht="15.75" customHeight="1" thickBot="1">
      <c r="A6" s="20"/>
      <c r="C6" s="22"/>
      <c r="D6" s="23"/>
      <c r="E6" s="619" t="s">
        <v>53</v>
      </c>
      <c r="F6" s="567" t="str">
        <f>P50</f>
        <v/>
      </c>
      <c r="G6" s="483" t="str">
        <f>Q50</f>
        <v/>
      </c>
      <c r="H6" s="582" t="s">
        <v>22</v>
      </c>
      <c r="I6" s="583" t="s">
        <v>22</v>
      </c>
      <c r="J6" s="478">
        <f>P51</f>
        <v>101</v>
      </c>
      <c r="K6" s="483">
        <f>Q51</f>
        <v>90</v>
      </c>
      <c r="L6" s="127">
        <f>P52</f>
        <v>99</v>
      </c>
      <c r="M6" s="128">
        <f>Q52</f>
        <v>90</v>
      </c>
      <c r="N6" s="154">
        <f>P53</f>
        <v>75</v>
      </c>
      <c r="O6" s="155">
        <f>Q53</f>
        <v>46</v>
      </c>
      <c r="P6" s="127">
        <f>P54</f>
        <v>75</v>
      </c>
      <c r="Q6" s="128">
        <f>Q54</f>
        <v>39</v>
      </c>
      <c r="R6" s="575">
        <f>P55</f>
        <v>76</v>
      </c>
      <c r="S6" s="577">
        <f>Q55</f>
        <v>62</v>
      </c>
      <c r="T6" s="584" t="str">
        <f>P56</f>
        <v/>
      </c>
      <c r="U6" s="585" t="str">
        <f>Q56</f>
        <v/>
      </c>
      <c r="V6" s="503" t="str">
        <f>P57</f>
        <v/>
      </c>
      <c r="W6" s="253" t="str">
        <f>Q57</f>
        <v/>
      </c>
      <c r="X6" s="241" t="str">
        <f>P58</f>
        <v/>
      </c>
      <c r="Y6" s="504" t="str">
        <f>Q58</f>
        <v/>
      </c>
      <c r="Z6" s="505" t="str">
        <f>P59</f>
        <v/>
      </c>
      <c r="AA6" s="505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3">SUM(F6,J6,L6,N6,P6,R6,T6,V6,X6,Z6)</f>
        <v>426</v>
      </c>
      <c r="AM6" s="100">
        <f t="shared" si="3"/>
        <v>327</v>
      </c>
      <c r="AN6" s="99">
        <f>SUM(I3,I9,I12,I15,I18,I21,I24,I27,I30,I33)</f>
        <v>416</v>
      </c>
      <c r="AO6" s="101">
        <f>SUM(H3,H9,H12,H15,H18,H21,H24,H27,H30,H33)</f>
        <v>333</v>
      </c>
      <c r="AP6" s="102">
        <f t="shared" si="1"/>
        <v>842</v>
      </c>
      <c r="AQ6" s="41">
        <f t="shared" si="1"/>
        <v>660</v>
      </c>
      <c r="AR6" s="523">
        <f>IF(AQ6=0,"",AP6/AQ6)</f>
        <v>1.2757575757575759</v>
      </c>
      <c r="AS6" s="43"/>
      <c r="AT6" s="17" t="s">
        <v>23</v>
      </c>
      <c r="AU6" s="17"/>
      <c r="AV6" s="17"/>
      <c r="AW6" s="524"/>
      <c r="AX6" s="17">
        <f>IF(F7&gt;G7,1,0)</f>
        <v>0</v>
      </c>
      <c r="AY6" s="46">
        <f>IF(J7&gt;K7,1,0)</f>
        <v>1</v>
      </c>
      <c r="AZ6" s="17">
        <f>IF(L7&gt;M7,1,0)</f>
        <v>1</v>
      </c>
      <c r="BA6" s="46">
        <f>IF(N7&gt;O7,1,0)</f>
        <v>1</v>
      </c>
      <c r="BB6" s="17">
        <f>IF(P7&gt;Q7,1,0)</f>
        <v>1</v>
      </c>
      <c r="BC6" s="46">
        <f>IF(R7&gt;S7,1,0)</f>
        <v>1</v>
      </c>
      <c r="BD6" s="17">
        <f>IF(T7&gt;U7,1,0)</f>
        <v>0</v>
      </c>
      <c r="BE6" s="46"/>
      <c r="BF6" s="45">
        <f t="shared" si="2"/>
        <v>5</v>
      </c>
      <c r="BG6" s="46"/>
      <c r="BH6" s="17"/>
      <c r="BI6" s="17"/>
      <c r="BJ6" s="17">
        <f>IF(AQ6&lt;&gt;0,ROUND(AP6/AQ6,1)*10,AP6*10)</f>
        <v>13</v>
      </c>
      <c r="BK6" s="17">
        <f t="shared" ref="BK6:BK34" si="4">IF(AQ6&lt;&gt;0,AP6/AQ6,0)</f>
        <v>1.2757575757575759</v>
      </c>
      <c r="BL6" s="18" t="s">
        <v>24</v>
      </c>
      <c r="BM6" s="19"/>
    </row>
    <row r="7" spans="1:65" ht="15.75" customHeight="1">
      <c r="A7" s="20"/>
      <c r="C7" s="22"/>
      <c r="D7" s="23"/>
      <c r="E7" s="620"/>
      <c r="F7" s="158" t="str">
        <f>R50</f>
        <v/>
      </c>
      <c r="G7" s="159" t="str">
        <f>S50</f>
        <v/>
      </c>
      <c r="H7" s="49" t="s">
        <v>22</v>
      </c>
      <c r="I7" s="53" t="s">
        <v>22</v>
      </c>
      <c r="J7" s="158">
        <f>R51</f>
        <v>3</v>
      </c>
      <c r="K7" s="159">
        <f>S51</f>
        <v>1</v>
      </c>
      <c r="L7" s="139">
        <f>R52</f>
        <v>3</v>
      </c>
      <c r="M7" s="140">
        <f>S52</f>
        <v>1</v>
      </c>
      <c r="N7" s="158">
        <f>R53</f>
        <v>3</v>
      </c>
      <c r="O7" s="159">
        <f>S53</f>
        <v>0</v>
      </c>
      <c r="P7" s="139">
        <f>R54</f>
        <v>3</v>
      </c>
      <c r="Q7" s="140">
        <f>S54</f>
        <v>0</v>
      </c>
      <c r="R7" s="486">
        <f>R55</f>
        <v>3</v>
      </c>
      <c r="S7" s="578">
        <f>S55</f>
        <v>0</v>
      </c>
      <c r="T7" s="586" t="str">
        <f>R56</f>
        <v/>
      </c>
      <c r="U7" s="50" t="str">
        <f>S56</f>
        <v/>
      </c>
      <c r="V7" s="498" t="str">
        <f>R57</f>
        <v/>
      </c>
      <c r="W7" s="249" t="str">
        <f>S57</f>
        <v/>
      </c>
      <c r="X7" s="237" t="str">
        <f>R58</f>
        <v/>
      </c>
      <c r="Y7" s="496" t="str">
        <f>S58</f>
        <v/>
      </c>
      <c r="Z7" s="497" t="str">
        <f>R59</f>
        <v/>
      </c>
      <c r="AA7" s="497" t="str">
        <f>S59</f>
        <v/>
      </c>
      <c r="AB7" s="36">
        <f>BI60</f>
        <v>10</v>
      </c>
      <c r="AC7" s="36">
        <f>BA60+BE60</f>
        <v>8</v>
      </c>
      <c r="AD7" s="36">
        <f>BB60+BF60</f>
        <v>1</v>
      </c>
      <c r="AE7" s="36">
        <f>BC60+BG60</f>
        <v>0</v>
      </c>
      <c r="AF7" s="36">
        <f>BD60+BH60</f>
        <v>1</v>
      </c>
      <c r="AG7" s="36">
        <f>AP7</f>
        <v>28</v>
      </c>
      <c r="AH7" s="36">
        <f>AQ7</f>
        <v>7</v>
      </c>
      <c r="AI7" s="58">
        <f>AP8</f>
        <v>26</v>
      </c>
      <c r="AJ7" s="58">
        <f>AQ8</f>
        <v>4</v>
      </c>
      <c r="AK7" s="36">
        <f>BE7</f>
        <v>1</v>
      </c>
      <c r="AL7" s="59">
        <f t="shared" si="3"/>
        <v>15</v>
      </c>
      <c r="AM7" s="59">
        <f t="shared" si="3"/>
        <v>2</v>
      </c>
      <c r="AN7" s="37">
        <f>SUM(I4,I10,I13,I16,I19,I22,I25,I28,I31,I34)</f>
        <v>13</v>
      </c>
      <c r="AO7" s="60">
        <f>SUM(H4,H10,H13,H16,H19,H22,H25,H28,H31,H34)</f>
        <v>5</v>
      </c>
      <c r="AP7" s="61">
        <f t="shared" si="1"/>
        <v>28</v>
      </c>
      <c r="AQ7" s="62">
        <f t="shared" si="1"/>
        <v>7</v>
      </c>
      <c r="AR7" s="527">
        <f>IF(AQ7=0,"",AP7/AQ7)</f>
        <v>4</v>
      </c>
      <c r="AS7" s="63">
        <f>BE7</f>
        <v>1</v>
      </c>
      <c r="AT7" s="17"/>
      <c r="AU7" s="17"/>
      <c r="AV7" s="104"/>
      <c r="AW7" s="528">
        <f>AP8*10000000-AQ8*100000+BG7*1000+BJ7+BJ6/100</f>
        <v>259609040.13</v>
      </c>
      <c r="AX7" s="17"/>
      <c r="AY7" s="46">
        <f>IF(AW7&lt;AW10,8,7)</f>
        <v>7</v>
      </c>
      <c r="AZ7" s="17">
        <f>IF(AW7&lt;AW13,AY7,AY7-1)</f>
        <v>6</v>
      </c>
      <c r="BA7" s="46">
        <f>IF(AW7&lt;AW16,AZ7,AZ7-1)</f>
        <v>5</v>
      </c>
      <c r="BB7" s="17">
        <f>IF(AW7&lt;AW19,BA7,BA7-1)</f>
        <v>4</v>
      </c>
      <c r="BC7" s="46">
        <f>IF(AW7&lt;AW22,BB7,BB7-1)</f>
        <v>3</v>
      </c>
      <c r="BD7" s="17">
        <f>IF(AW7&lt;AW25,BC7,BC7-1)</f>
        <v>2</v>
      </c>
      <c r="BE7" s="46">
        <f>IF(AW7&lt;AW4,BD7,BD7-1)</f>
        <v>1</v>
      </c>
      <c r="BF7" s="45"/>
      <c r="BG7" s="46">
        <f>BF6+BF8</f>
        <v>9</v>
      </c>
      <c r="BH7" s="17"/>
      <c r="BI7" s="17"/>
      <c r="BJ7" s="17">
        <f>IF(BK7&lt;&gt;0,ROUND(BK7*10,0),0)</f>
        <v>40</v>
      </c>
      <c r="BK7" s="17">
        <f t="shared" si="4"/>
        <v>4</v>
      </c>
      <c r="BL7" s="18" t="s">
        <v>6</v>
      </c>
      <c r="BM7" s="19"/>
    </row>
    <row r="8" spans="1:65" ht="16.5" customHeight="1" thickBot="1">
      <c r="A8" s="20"/>
      <c r="C8" s="22"/>
      <c r="D8" s="23"/>
      <c r="E8" s="621"/>
      <c r="F8" s="162">
        <f>T50</f>
        <v>0</v>
      </c>
      <c r="G8" s="163">
        <f>U50</f>
        <v>0</v>
      </c>
      <c r="H8" s="68" t="s">
        <v>22</v>
      </c>
      <c r="I8" s="72" t="s">
        <v>22</v>
      </c>
      <c r="J8" s="162">
        <f>T51</f>
        <v>3</v>
      </c>
      <c r="K8" s="163">
        <f>U51</f>
        <v>0</v>
      </c>
      <c r="L8" s="121">
        <f>T52</f>
        <v>3</v>
      </c>
      <c r="M8" s="122">
        <f>U52</f>
        <v>0</v>
      </c>
      <c r="N8" s="162">
        <f>T53</f>
        <v>3</v>
      </c>
      <c r="O8" s="163">
        <f>U53</f>
        <v>0</v>
      </c>
      <c r="P8" s="121">
        <f>T54</f>
        <v>3</v>
      </c>
      <c r="Q8" s="122">
        <f>U54</f>
        <v>0</v>
      </c>
      <c r="R8" s="490">
        <f>T55</f>
        <v>3</v>
      </c>
      <c r="S8" s="579">
        <f>U55</f>
        <v>0</v>
      </c>
      <c r="T8" s="587">
        <f>T56</f>
        <v>0</v>
      </c>
      <c r="U8" s="69">
        <f>U56</f>
        <v>0</v>
      </c>
      <c r="V8" s="499">
        <f>T57</f>
        <v>0</v>
      </c>
      <c r="W8" s="251">
        <f>U57</f>
        <v>0</v>
      </c>
      <c r="X8" s="500">
        <f>T58</f>
        <v>0</v>
      </c>
      <c r="Y8" s="501">
        <f>U58</f>
        <v>0</v>
      </c>
      <c r="Z8" s="502">
        <f>T59</f>
        <v>0</v>
      </c>
      <c r="AA8" s="502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3"/>
        <v>15</v>
      </c>
      <c r="AM8" s="105">
        <f t="shared" si="3"/>
        <v>0</v>
      </c>
      <c r="AN8" s="37">
        <f>SUM(I5,I11,I14,I17,I20,I23,I26,I29,I32,I35)</f>
        <v>11</v>
      </c>
      <c r="AO8" s="81">
        <f>SUM(H5,H11,H14,H17,H20,H23,H26,H29,H32,H35)</f>
        <v>4</v>
      </c>
      <c r="AP8" s="82">
        <f t="shared" si="1"/>
        <v>26</v>
      </c>
      <c r="AQ8" s="83">
        <f t="shared" si="1"/>
        <v>4</v>
      </c>
      <c r="AR8" s="531"/>
      <c r="AS8" s="85"/>
      <c r="AT8" s="532" t="s">
        <v>25</v>
      </c>
      <c r="AU8" s="87"/>
      <c r="AV8" s="87"/>
      <c r="AW8" s="533"/>
      <c r="AX8" s="87">
        <f>IF(H4&lt;I4,1,0)</f>
        <v>1</v>
      </c>
      <c r="AY8" s="89">
        <f>IF(H10&lt;I10,1,0)</f>
        <v>0</v>
      </c>
      <c r="AZ8" s="87">
        <f>IF(H13&lt;I13,1,0)</f>
        <v>1</v>
      </c>
      <c r="BA8" s="89">
        <f>IF(H16&lt;I16,1,0)</f>
        <v>0</v>
      </c>
      <c r="BB8" s="87">
        <f>IF(H19&lt;I19,1,0)</f>
        <v>0</v>
      </c>
      <c r="BC8" s="89">
        <f>IF(H22&lt;I22,1,0)</f>
        <v>1</v>
      </c>
      <c r="BD8" s="87">
        <f>IF(H25&lt;I25,1,0)</f>
        <v>1</v>
      </c>
      <c r="BE8" s="89"/>
      <c r="BF8" s="87">
        <f t="shared" si="2"/>
        <v>4</v>
      </c>
      <c r="BG8" s="89"/>
      <c r="BH8" s="17"/>
      <c r="BI8" s="17"/>
      <c r="BJ8" s="17"/>
      <c r="BK8" s="17"/>
      <c r="BL8" s="17"/>
      <c r="BM8" s="19"/>
    </row>
    <row r="9" spans="1:65" ht="15.75" customHeight="1" thickBot="1">
      <c r="A9" s="20"/>
      <c r="C9" s="22"/>
      <c r="D9" s="23"/>
      <c r="E9" s="619" t="s">
        <v>71</v>
      </c>
      <c r="F9" s="482">
        <f>P61</f>
        <v>89</v>
      </c>
      <c r="G9" s="483">
        <f>Q61</f>
        <v>94</v>
      </c>
      <c r="H9" s="26">
        <f>P62</f>
        <v>98</v>
      </c>
      <c r="I9" s="30">
        <f>Q62</f>
        <v>83</v>
      </c>
      <c r="J9" s="482" t="s">
        <v>22</v>
      </c>
      <c r="K9" s="483" t="s">
        <v>22</v>
      </c>
      <c r="L9" s="480">
        <f>P63</f>
        <v>75</v>
      </c>
      <c r="M9" s="481">
        <f>Q63</f>
        <v>52</v>
      </c>
      <c r="N9" s="482">
        <f>P64</f>
        <v>98</v>
      </c>
      <c r="O9" s="483">
        <f>Q64</f>
        <v>76</v>
      </c>
      <c r="P9" s="480">
        <f>P65</f>
        <v>99</v>
      </c>
      <c r="Q9" s="481">
        <f>Q65</f>
        <v>83</v>
      </c>
      <c r="R9" s="478" t="str">
        <f>P66</f>
        <v/>
      </c>
      <c r="S9" s="580" t="str">
        <f>Q66</f>
        <v/>
      </c>
      <c r="T9" s="34" t="str">
        <f>P67</f>
        <v/>
      </c>
      <c r="U9" s="521" t="str">
        <f>Q67</f>
        <v/>
      </c>
      <c r="V9" s="495" t="str">
        <f>P68</f>
        <v/>
      </c>
      <c r="W9" s="247" t="str">
        <f>Q68</f>
        <v/>
      </c>
      <c r="X9" s="241" t="str">
        <f>P69</f>
        <v/>
      </c>
      <c r="Y9" s="504" t="str">
        <f>Q69</f>
        <v/>
      </c>
      <c r="Z9" s="505" t="str">
        <f>P70</f>
        <v/>
      </c>
      <c r="AA9" s="505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5">SUM(F9,H9,L9,N9,P9,R9,T9,V9,X9,Z9)</f>
        <v>459</v>
      </c>
      <c r="AM9" s="100">
        <f t="shared" si="5"/>
        <v>388</v>
      </c>
      <c r="AN9" s="38">
        <f>SUM(K3,K6,K12,K15,K18,K21,K24,K27,K30,K33)</f>
        <v>165</v>
      </c>
      <c r="AO9" s="39">
        <f>SUM(J3,J6,J12,J15,J18,J21,J24,J27,J30,J33)</f>
        <v>158</v>
      </c>
      <c r="AP9" s="102">
        <f t="shared" si="1"/>
        <v>624</v>
      </c>
      <c r="AQ9" s="41">
        <f t="shared" si="1"/>
        <v>546</v>
      </c>
      <c r="AR9" s="523">
        <f>IF(AQ9=0,"",AP9/AQ9)</f>
        <v>1.1428571428571428</v>
      </c>
      <c r="AS9" s="43"/>
      <c r="AT9" s="17" t="s">
        <v>23</v>
      </c>
      <c r="AU9" s="45"/>
      <c r="AV9" s="45"/>
      <c r="AW9" s="524"/>
      <c r="AX9" s="45">
        <f>IF(F10&gt;G10,1,0)</f>
        <v>0</v>
      </c>
      <c r="AY9" s="46">
        <f>IF(H10&gt;I10,1,0)</f>
        <v>1</v>
      </c>
      <c r="AZ9" s="45">
        <f>IF(L10&gt;M10,1,0)</f>
        <v>1</v>
      </c>
      <c r="BA9" s="46">
        <f>IF(N10&gt;O10,1,0)</f>
        <v>1</v>
      </c>
      <c r="BB9" s="45">
        <f>IF(P10&gt;Q10,1,0)</f>
        <v>1</v>
      </c>
      <c r="BC9" s="46">
        <f>IF(R10&gt;S10,1,0)</f>
        <v>0</v>
      </c>
      <c r="BD9" s="45">
        <f>IF(T10&gt;U10,1,0)</f>
        <v>0</v>
      </c>
      <c r="BE9" s="46"/>
      <c r="BF9" s="45">
        <f t="shared" si="2"/>
        <v>4</v>
      </c>
      <c r="BG9" s="46"/>
      <c r="BH9" s="45"/>
      <c r="BI9" s="17"/>
      <c r="BJ9" s="17">
        <f>IF(AQ9&lt;&gt;0,ROUND(AP9/AQ9,1)*10,AP9*10)</f>
        <v>11</v>
      </c>
      <c r="BK9" s="17">
        <f t="shared" si="4"/>
        <v>1.1428571428571428</v>
      </c>
      <c r="BL9" s="18" t="s">
        <v>24</v>
      </c>
      <c r="BM9" s="19"/>
    </row>
    <row r="10" spans="1:65" ht="15.75" customHeight="1">
      <c r="A10" s="20"/>
      <c r="C10" s="22"/>
      <c r="D10" s="23"/>
      <c r="E10" s="620"/>
      <c r="F10" s="158">
        <f>R61</f>
        <v>1</v>
      </c>
      <c r="G10" s="159">
        <f>S61</f>
        <v>3</v>
      </c>
      <c r="H10" s="49">
        <f>R62</f>
        <v>3</v>
      </c>
      <c r="I10" s="53">
        <f>S62</f>
        <v>1</v>
      </c>
      <c r="J10" s="158" t="s">
        <v>22</v>
      </c>
      <c r="K10" s="159" t="s">
        <v>22</v>
      </c>
      <c r="L10" s="139">
        <f>R63</f>
        <v>3</v>
      </c>
      <c r="M10" s="140">
        <f>S63</f>
        <v>0</v>
      </c>
      <c r="N10" s="158">
        <f>R64</f>
        <v>3</v>
      </c>
      <c r="O10" s="159">
        <f>S64</f>
        <v>1</v>
      </c>
      <c r="P10" s="139">
        <f>R65</f>
        <v>3</v>
      </c>
      <c r="Q10" s="140">
        <f>S65</f>
        <v>1</v>
      </c>
      <c r="R10" s="486" t="str">
        <f>R66</f>
        <v/>
      </c>
      <c r="S10" s="578" t="str">
        <f>S66</f>
        <v/>
      </c>
      <c r="T10" s="57" t="str">
        <f>R67</f>
        <v/>
      </c>
      <c r="U10" s="160" t="str">
        <f>S67</f>
        <v/>
      </c>
      <c r="V10" s="498" t="str">
        <f>R68</f>
        <v/>
      </c>
      <c r="W10" s="249" t="str">
        <f>S68</f>
        <v/>
      </c>
      <c r="X10" s="237" t="str">
        <f>R69</f>
        <v/>
      </c>
      <c r="Y10" s="496" t="str">
        <f>S69</f>
        <v/>
      </c>
      <c r="Z10" s="497" t="str">
        <f>R70</f>
        <v/>
      </c>
      <c r="AA10" s="497" t="str">
        <f>S70</f>
        <v/>
      </c>
      <c r="AB10" s="36">
        <f>BI71</f>
        <v>7</v>
      </c>
      <c r="AC10" s="36">
        <f>BA71+BE71</f>
        <v>5</v>
      </c>
      <c r="AD10" s="36">
        <f>BB71+BF71</f>
        <v>0</v>
      </c>
      <c r="AE10" s="36">
        <f>BC71+BG71</f>
        <v>0</v>
      </c>
      <c r="AF10" s="36">
        <f>BD71+BH71</f>
        <v>2</v>
      </c>
      <c r="AG10" s="36">
        <f>AP10</f>
        <v>17</v>
      </c>
      <c r="AH10" s="36">
        <f>AQ10</f>
        <v>9</v>
      </c>
      <c r="AI10" s="58">
        <f>AP11</f>
        <v>15</v>
      </c>
      <c r="AJ10" s="58">
        <f>AQ11</f>
        <v>6</v>
      </c>
      <c r="AK10" s="36">
        <f>BE10</f>
        <v>4</v>
      </c>
      <c r="AL10" s="59">
        <f t="shared" si="5"/>
        <v>13</v>
      </c>
      <c r="AM10" s="59">
        <f t="shared" si="5"/>
        <v>6</v>
      </c>
      <c r="AN10" s="59">
        <f>SUM(K4,K7,K13,K16,K19,K22,K25,K28,K31,K34)</f>
        <v>4</v>
      </c>
      <c r="AO10" s="60">
        <f>SUM(J4,J7,J13,J16,J19,J22,J25,J28,J31,J34)</f>
        <v>3</v>
      </c>
      <c r="AP10" s="61">
        <f t="shared" si="1"/>
        <v>17</v>
      </c>
      <c r="AQ10" s="62">
        <f t="shared" si="1"/>
        <v>9</v>
      </c>
      <c r="AR10" s="527">
        <f>IF(AQ10=0,"",AP10/AQ10)</f>
        <v>1.8888888888888888</v>
      </c>
      <c r="AS10" s="63">
        <f>BE10</f>
        <v>4</v>
      </c>
      <c r="AT10" s="17"/>
      <c r="AU10" s="45"/>
      <c r="AV10" s="64"/>
      <c r="AW10" s="528">
        <f>AP11*10000000-AQ11*100000+BG10*1000+BJ10+BJ9/100</f>
        <v>149405019.11000001</v>
      </c>
      <c r="AX10" s="45"/>
      <c r="AY10" s="46">
        <f>IF(AW10&lt;AW13,8,7)</f>
        <v>7</v>
      </c>
      <c r="AZ10" s="45">
        <f>IF(AW10&lt;AW16,AY10,AY10-1)</f>
        <v>7</v>
      </c>
      <c r="BA10" s="46">
        <f>IF(AW10&lt;AW19,AZ10,AZ10-1)</f>
        <v>6</v>
      </c>
      <c r="BB10" s="45">
        <f>IF(AW10&lt;AW22,BA10,BA10-1)</f>
        <v>5</v>
      </c>
      <c r="BC10" s="46">
        <f>IF(AW10&lt;AW25,BB10,BB10-1)</f>
        <v>4</v>
      </c>
      <c r="BD10" s="45">
        <f>IF(AW10&lt;AW4,BC10,BC10-1)</f>
        <v>4</v>
      </c>
      <c r="BE10" s="46">
        <f>IF(AW10&lt;AW7,BD10,BD10-1)</f>
        <v>4</v>
      </c>
      <c r="BF10" s="45"/>
      <c r="BG10" s="46">
        <f>BF9+BF11</f>
        <v>5</v>
      </c>
      <c r="BH10" s="45"/>
      <c r="BI10" s="17"/>
      <c r="BJ10" s="17">
        <f>IF(BK10&lt;&gt;0,ROUND(BK10*10,0),0)</f>
        <v>19</v>
      </c>
      <c r="BK10" s="17">
        <f t="shared" si="4"/>
        <v>1.8888888888888888</v>
      </c>
      <c r="BL10" s="18" t="s">
        <v>6</v>
      </c>
      <c r="BM10" s="19"/>
    </row>
    <row r="11" spans="1:65" ht="16.5" customHeight="1" thickBot="1">
      <c r="A11" s="20"/>
      <c r="C11" s="22"/>
      <c r="D11" s="23"/>
      <c r="E11" s="621"/>
      <c r="F11" s="534">
        <f>T61</f>
        <v>0</v>
      </c>
      <c r="G11" s="535">
        <f>U61</f>
        <v>3</v>
      </c>
      <c r="H11" s="108">
        <f>T62</f>
        <v>3</v>
      </c>
      <c r="I11" s="109">
        <f>U62</f>
        <v>0</v>
      </c>
      <c r="J11" s="534" t="s">
        <v>22</v>
      </c>
      <c r="K11" s="535" t="s">
        <v>22</v>
      </c>
      <c r="L11" s="473">
        <f>T63</f>
        <v>3</v>
      </c>
      <c r="M11" s="474">
        <f>U63</f>
        <v>0</v>
      </c>
      <c r="N11" s="534">
        <f>T64</f>
        <v>3</v>
      </c>
      <c r="O11" s="535">
        <f>U64</f>
        <v>0</v>
      </c>
      <c r="P11" s="473">
        <f>T65</f>
        <v>3</v>
      </c>
      <c r="Q11" s="474">
        <f>U65</f>
        <v>0</v>
      </c>
      <c r="R11" s="568">
        <f>T66</f>
        <v>0</v>
      </c>
      <c r="S11" s="581">
        <f>U66</f>
        <v>0</v>
      </c>
      <c r="T11" s="112">
        <f>T67</f>
        <v>0</v>
      </c>
      <c r="U11" s="536">
        <f>U67</f>
        <v>0</v>
      </c>
      <c r="V11" s="506">
        <f>T68</f>
        <v>0</v>
      </c>
      <c r="W11" s="255">
        <f>U68</f>
        <v>0</v>
      </c>
      <c r="X11" s="243">
        <f>T69</f>
        <v>0</v>
      </c>
      <c r="Y11" s="501">
        <f>U69</f>
        <v>0</v>
      </c>
      <c r="Z11" s="502">
        <f>T70</f>
        <v>0</v>
      </c>
      <c r="AA11" s="502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5"/>
        <v>12</v>
      </c>
      <c r="AM11" s="114">
        <f t="shared" si="5"/>
        <v>3</v>
      </c>
      <c r="AN11" s="115">
        <f>SUM(K5,K8,K14,K17,K20,K23,K26,K29,K32,K35)</f>
        <v>3</v>
      </c>
      <c r="AO11" s="116">
        <f>SUM(J5,J8,J14,J17,J20,J23,J26,J29,J32,J35)</f>
        <v>3</v>
      </c>
      <c r="AP11" s="117">
        <f t="shared" si="1"/>
        <v>15</v>
      </c>
      <c r="AQ11" s="118">
        <f t="shared" si="1"/>
        <v>6</v>
      </c>
      <c r="AR11" s="531"/>
      <c r="AS11" s="85"/>
      <c r="AT11" s="532" t="s">
        <v>25</v>
      </c>
      <c r="AU11" s="87"/>
      <c r="AV11" s="87"/>
      <c r="AW11" s="533"/>
      <c r="AX11" s="87">
        <f>IF(J4&lt;K4,1,0)</f>
        <v>0</v>
      </c>
      <c r="AY11" s="89">
        <f>IF(J7&lt;K7,1,0)</f>
        <v>0</v>
      </c>
      <c r="AZ11" s="87">
        <f>IF(J13&lt;K13,1,0)</f>
        <v>1</v>
      </c>
      <c r="BA11" s="89">
        <f>IF(J16&lt;K16,1,0)</f>
        <v>0</v>
      </c>
      <c r="BB11" s="87">
        <f>IF(J19&lt;K19,1,0)</f>
        <v>0</v>
      </c>
      <c r="BC11" s="89">
        <f>IF(J22&lt;K22,1,0)</f>
        <v>0</v>
      </c>
      <c r="BD11" s="87">
        <f>IF(J25&lt;K25,1,0)</f>
        <v>0</v>
      </c>
      <c r="BE11" s="89"/>
      <c r="BF11" s="87">
        <f t="shared" si="2"/>
        <v>1</v>
      </c>
      <c r="BG11" s="89"/>
      <c r="BH11" s="119"/>
      <c r="BI11" s="17"/>
      <c r="BJ11" s="17"/>
      <c r="BK11" s="17"/>
      <c r="BL11" s="17"/>
      <c r="BM11" s="19"/>
    </row>
    <row r="12" spans="1:65" ht="15.75" customHeight="1" thickBot="1">
      <c r="A12" s="20"/>
      <c r="C12" s="22"/>
      <c r="D12" s="23"/>
      <c r="E12" s="619" t="s">
        <v>51</v>
      </c>
      <c r="F12" s="482" t="str">
        <f>P72</f>
        <v/>
      </c>
      <c r="G12" s="483" t="str">
        <f>Q72</f>
        <v/>
      </c>
      <c r="H12" s="26">
        <f>P73</f>
        <v>45</v>
      </c>
      <c r="I12" s="30">
        <f>Q73</f>
        <v>75</v>
      </c>
      <c r="J12" s="482">
        <f>P74</f>
        <v>57</v>
      </c>
      <c r="K12" s="483">
        <f>Q74</f>
        <v>75</v>
      </c>
      <c r="L12" s="480" t="s">
        <v>22</v>
      </c>
      <c r="M12" s="481" t="s">
        <v>22</v>
      </c>
      <c r="N12" s="478" t="str">
        <f>P75</f>
        <v/>
      </c>
      <c r="O12" s="479" t="str">
        <f>Q75</f>
        <v/>
      </c>
      <c r="P12" s="26">
        <f>P76</f>
        <v>69</v>
      </c>
      <c r="Q12" s="30">
        <f>Q76</f>
        <v>89</v>
      </c>
      <c r="R12" s="482">
        <f>P77</f>
        <v>54</v>
      </c>
      <c r="S12" s="33">
        <f>Q77</f>
        <v>75</v>
      </c>
      <c r="T12" s="34">
        <f>P78</f>
        <v>96</v>
      </c>
      <c r="U12" s="521">
        <f>Q78</f>
        <v>78</v>
      </c>
      <c r="V12" s="495" t="str">
        <f>P79</f>
        <v/>
      </c>
      <c r="W12" s="247" t="str">
        <f>Q79</f>
        <v/>
      </c>
      <c r="X12" s="235" t="str">
        <f>P80</f>
        <v/>
      </c>
      <c r="Y12" s="504" t="str">
        <f>Q80</f>
        <v/>
      </c>
      <c r="Z12" s="505" t="str">
        <f>P81</f>
        <v/>
      </c>
      <c r="AA12" s="505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6">SUM(F12,H12,J12,N12,P12,R12,T12,V12,X12,Z12)</f>
        <v>321</v>
      </c>
      <c r="AM12" s="100">
        <f t="shared" si="6"/>
        <v>392</v>
      </c>
      <c r="AN12" s="38">
        <f>SUM(M3,M6,M9,M15,M18,M21,M24,M27,M30,M33)</f>
        <v>338</v>
      </c>
      <c r="AO12" s="39">
        <f>SUM(L3,L6,L9,L15,L18,L21,L24,L27,L30,L33)</f>
        <v>422</v>
      </c>
      <c r="AP12" s="102">
        <f t="shared" si="1"/>
        <v>659</v>
      </c>
      <c r="AQ12" s="41">
        <f t="shared" si="1"/>
        <v>814</v>
      </c>
      <c r="AR12" s="523">
        <f>IF(AQ12=0,"",AP12/AQ12)</f>
        <v>0.80958230958230959</v>
      </c>
      <c r="AS12" s="43"/>
      <c r="AT12" s="17" t="s">
        <v>23</v>
      </c>
      <c r="AU12" s="17"/>
      <c r="AV12" s="17"/>
      <c r="AW12" s="524"/>
      <c r="AX12" s="17">
        <f>IF(F13&gt;G13,1,0)</f>
        <v>0</v>
      </c>
      <c r="AY12" s="46">
        <f>IF(H13&gt;I13,1,0)</f>
        <v>0</v>
      </c>
      <c r="AZ12" s="17">
        <f>IF(J13&gt;K13,1,0)</f>
        <v>0</v>
      </c>
      <c r="BA12" s="46">
        <f>IF(N13&gt;O13,1,0)</f>
        <v>0</v>
      </c>
      <c r="BB12" s="17">
        <f>IF(P13&gt;Q13,1,0)</f>
        <v>0</v>
      </c>
      <c r="BC12" s="46">
        <f>IF(R13&gt;S13,1,0)</f>
        <v>0</v>
      </c>
      <c r="BD12" s="17">
        <f>IF(T13&gt;U13,1,0)</f>
        <v>1</v>
      </c>
      <c r="BE12" s="46"/>
      <c r="BF12" s="45">
        <f t="shared" si="2"/>
        <v>1</v>
      </c>
      <c r="BG12" s="46"/>
      <c r="BH12" s="17"/>
      <c r="BI12" s="17"/>
      <c r="BJ12" s="17">
        <f>IF(AQ12&lt;&gt;0,ROUND(AP12/AQ12,1)*10,AP12*10)</f>
        <v>8</v>
      </c>
      <c r="BK12" s="17">
        <f t="shared" si="4"/>
        <v>0.80958230958230959</v>
      </c>
      <c r="BL12" s="18" t="s">
        <v>24</v>
      </c>
      <c r="BM12" s="19"/>
    </row>
    <row r="13" spans="1:65" ht="15.75" customHeight="1">
      <c r="A13" s="20"/>
      <c r="C13" s="22"/>
      <c r="D13" s="23"/>
      <c r="E13" s="620"/>
      <c r="F13" s="158" t="str">
        <f>R72</f>
        <v/>
      </c>
      <c r="G13" s="159" t="str">
        <f>S72</f>
        <v/>
      </c>
      <c r="H13" s="49">
        <f>R73</f>
        <v>0</v>
      </c>
      <c r="I13" s="53">
        <f>S73</f>
        <v>3</v>
      </c>
      <c r="J13" s="158">
        <f>R74</f>
        <v>0</v>
      </c>
      <c r="K13" s="159">
        <f>S74</f>
        <v>3</v>
      </c>
      <c r="L13" s="139" t="s">
        <v>22</v>
      </c>
      <c r="M13" s="140" t="s">
        <v>22</v>
      </c>
      <c r="N13" s="486" t="str">
        <f>R75</f>
        <v/>
      </c>
      <c r="O13" s="487" t="str">
        <f>S75</f>
        <v/>
      </c>
      <c r="P13" s="49">
        <f>R76</f>
        <v>1</v>
      </c>
      <c r="Q13" s="53">
        <f>S76</f>
        <v>3</v>
      </c>
      <c r="R13" s="158">
        <f>R77</f>
        <v>0</v>
      </c>
      <c r="S13" s="56">
        <f>S77</f>
        <v>3</v>
      </c>
      <c r="T13" s="57">
        <f>R78</f>
        <v>3</v>
      </c>
      <c r="U13" s="160">
        <f>S78</f>
        <v>1</v>
      </c>
      <c r="V13" s="498" t="str">
        <f>R79</f>
        <v/>
      </c>
      <c r="W13" s="249" t="str">
        <f>S79</f>
        <v/>
      </c>
      <c r="X13" s="237" t="str">
        <f>R80</f>
        <v/>
      </c>
      <c r="Y13" s="496" t="str">
        <f>S80</f>
        <v/>
      </c>
      <c r="Z13" s="497" t="str">
        <f>R81</f>
        <v/>
      </c>
      <c r="AA13" s="497" t="str">
        <f>S81</f>
        <v/>
      </c>
      <c r="AB13" s="36">
        <f>BI82</f>
        <v>10</v>
      </c>
      <c r="AC13" s="36">
        <f>BA82+BE82</f>
        <v>1</v>
      </c>
      <c r="AD13" s="36">
        <f>BB82+BF82</f>
        <v>0</v>
      </c>
      <c r="AE13" s="36">
        <f>BC82+BG82</f>
        <v>1</v>
      </c>
      <c r="AF13" s="36">
        <f>BD82+BH82</f>
        <v>8</v>
      </c>
      <c r="AG13" s="36">
        <f>AP13</f>
        <v>7</v>
      </c>
      <c r="AH13" s="36">
        <f>AQ13</f>
        <v>28</v>
      </c>
      <c r="AI13" s="58">
        <f>AP14</f>
        <v>4</v>
      </c>
      <c r="AJ13" s="58">
        <f>AQ14</f>
        <v>26</v>
      </c>
      <c r="AK13" s="36">
        <f>BE13</f>
        <v>8</v>
      </c>
      <c r="AL13" s="59">
        <f t="shared" si="6"/>
        <v>4</v>
      </c>
      <c r="AM13" s="59">
        <f t="shared" si="6"/>
        <v>13</v>
      </c>
      <c r="AN13" s="59">
        <f>SUM(M4,M7,M10,M16,M19,M22,M25,M28,M31,M34)</f>
        <v>3</v>
      </c>
      <c r="AO13" s="60">
        <f>SUM(L4,L7,L10,L16,L19,L22,L25,L28,L31,L34)</f>
        <v>15</v>
      </c>
      <c r="AP13" s="61">
        <f t="shared" si="1"/>
        <v>7</v>
      </c>
      <c r="AQ13" s="62">
        <f t="shared" si="1"/>
        <v>28</v>
      </c>
      <c r="AR13" s="527">
        <f>IF(AQ13=0,"",AP13/AQ13)</f>
        <v>0.25</v>
      </c>
      <c r="AS13" s="63">
        <f>BE13</f>
        <v>8</v>
      </c>
      <c r="AT13" s="17"/>
      <c r="AU13" s="17"/>
      <c r="AV13" s="104"/>
      <c r="AW13" s="528">
        <f>AP14*10000000-AQ14*100000+BG13*1000+BJ13+BJ12/100</f>
        <v>37401003.079999998</v>
      </c>
      <c r="AX13" s="17"/>
      <c r="AY13" s="46">
        <f>IF(AW13&lt;AW16,8,7)</f>
        <v>8</v>
      </c>
      <c r="AZ13" s="17">
        <f>IF(AW13&lt;AW19,AY13,AY13-1)</f>
        <v>8</v>
      </c>
      <c r="BA13" s="46">
        <f>IF(AW13&lt;AW22,AZ13,AZ13-1)</f>
        <v>8</v>
      </c>
      <c r="BB13" s="17">
        <f>IF(AW13&lt;AW25,BA13,BA13-1)</f>
        <v>8</v>
      </c>
      <c r="BC13" s="46">
        <f>IF(AW13&lt;AW4,BB13,BB13-1)</f>
        <v>8</v>
      </c>
      <c r="BD13" s="17">
        <f>IF(AW13&lt;AW7,BC13,BC13-1)</f>
        <v>8</v>
      </c>
      <c r="BE13" s="46">
        <f>IF(AW13&lt;AW10,BD13,BD13-1)</f>
        <v>8</v>
      </c>
      <c r="BF13" s="45"/>
      <c r="BG13" s="46">
        <f>BF12+BF14</f>
        <v>1</v>
      </c>
      <c r="BH13" s="17"/>
      <c r="BI13" s="17"/>
      <c r="BJ13" s="17">
        <f>IF(BK13&lt;&gt;0,ROUND(BK13*10,0),0)</f>
        <v>3</v>
      </c>
      <c r="BK13" s="17">
        <f t="shared" si="4"/>
        <v>0.25</v>
      </c>
      <c r="BL13" s="18" t="s">
        <v>6</v>
      </c>
      <c r="BM13" s="19"/>
    </row>
    <row r="14" spans="1:65" ht="16.5" customHeight="1" thickBot="1">
      <c r="A14" s="20"/>
      <c r="C14" s="22"/>
      <c r="D14" s="23"/>
      <c r="E14" s="621"/>
      <c r="F14" s="534">
        <f>T72</f>
        <v>0</v>
      </c>
      <c r="G14" s="535">
        <f>U72</f>
        <v>0</v>
      </c>
      <c r="H14" s="108">
        <f>T73</f>
        <v>0</v>
      </c>
      <c r="I14" s="109">
        <f>U73</f>
        <v>3</v>
      </c>
      <c r="J14" s="534">
        <f>T74</f>
        <v>0</v>
      </c>
      <c r="K14" s="535">
        <f>U74</f>
        <v>3</v>
      </c>
      <c r="L14" s="473" t="s">
        <v>22</v>
      </c>
      <c r="M14" s="474" t="s">
        <v>22</v>
      </c>
      <c r="N14" s="568">
        <f>T75</f>
        <v>0</v>
      </c>
      <c r="O14" s="569">
        <f>U75</f>
        <v>0</v>
      </c>
      <c r="P14" s="108">
        <f>T76</f>
        <v>0</v>
      </c>
      <c r="Q14" s="109">
        <f>U76</f>
        <v>3</v>
      </c>
      <c r="R14" s="534">
        <f>T77</f>
        <v>0</v>
      </c>
      <c r="S14" s="111">
        <f>U77</f>
        <v>3</v>
      </c>
      <c r="T14" s="112">
        <f>T78</f>
        <v>3</v>
      </c>
      <c r="U14" s="536">
        <f>U78</f>
        <v>0</v>
      </c>
      <c r="V14" s="506">
        <f>T79</f>
        <v>0</v>
      </c>
      <c r="W14" s="255">
        <f>U79</f>
        <v>0</v>
      </c>
      <c r="X14" s="243">
        <f>T80</f>
        <v>0</v>
      </c>
      <c r="Y14" s="501">
        <f>U80</f>
        <v>0</v>
      </c>
      <c r="Z14" s="502">
        <f>T81</f>
        <v>0</v>
      </c>
      <c r="AA14" s="502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6"/>
        <v>3</v>
      </c>
      <c r="AM14" s="115">
        <f t="shared" si="6"/>
        <v>12</v>
      </c>
      <c r="AN14" s="115">
        <f>SUM(M5,M8,M11,M17,M20,M23,M26,M29,M32,M35)</f>
        <v>1</v>
      </c>
      <c r="AO14" s="116">
        <f>SUM(L5,L8,L11,L17,L20,L23,L26,L29,L32,L35)</f>
        <v>14</v>
      </c>
      <c r="AP14" s="117">
        <f t="shared" si="1"/>
        <v>4</v>
      </c>
      <c r="AQ14" s="118">
        <f t="shared" si="1"/>
        <v>26</v>
      </c>
      <c r="AR14" s="531"/>
      <c r="AS14" s="85"/>
      <c r="AT14" s="532" t="s">
        <v>25</v>
      </c>
      <c r="AU14" s="87"/>
      <c r="AV14" s="87"/>
      <c r="AW14" s="533"/>
      <c r="AX14" s="87">
        <f>IF(L4&lt;M4,1,0)</f>
        <v>0</v>
      </c>
      <c r="AY14" s="89">
        <f>IF(L7&lt;M7,1,0)</f>
        <v>0</v>
      </c>
      <c r="AZ14" s="87">
        <f>IF(L10&lt;M10,1,0)</f>
        <v>0</v>
      </c>
      <c r="BA14" s="89">
        <f>IF(L16&lt;M16,1,0)</f>
        <v>0</v>
      </c>
      <c r="BB14" s="87">
        <f>IF(L19&lt;M19,1,0)</f>
        <v>0</v>
      </c>
      <c r="BC14" s="89">
        <f>IF(L22&lt;M22,1,0)</f>
        <v>0</v>
      </c>
      <c r="BD14" s="87">
        <f>IF(L25&lt;M25,1,0)</f>
        <v>0</v>
      </c>
      <c r="BE14" s="89"/>
      <c r="BF14" s="87">
        <f t="shared" si="2"/>
        <v>0</v>
      </c>
      <c r="BG14" s="89"/>
      <c r="BH14" s="17"/>
      <c r="BI14" s="17"/>
      <c r="BJ14" s="17"/>
      <c r="BK14" s="17"/>
      <c r="BL14" s="17"/>
      <c r="BM14" s="19"/>
    </row>
    <row r="15" spans="1:65" ht="15.75" customHeight="1" thickBot="1">
      <c r="A15" s="20"/>
      <c r="C15" s="22"/>
      <c r="D15" s="23"/>
      <c r="E15" s="619" t="s">
        <v>26</v>
      </c>
      <c r="F15" s="482" t="str">
        <f>P83</f>
        <v/>
      </c>
      <c r="G15" s="483" t="str">
        <f>Q83</f>
        <v/>
      </c>
      <c r="H15" s="480" t="str">
        <f>P84</f>
        <v/>
      </c>
      <c r="I15" s="481" t="str">
        <f>Q84</f>
        <v/>
      </c>
      <c r="J15" s="482" t="str">
        <f>P85</f>
        <v/>
      </c>
      <c r="K15" s="483" t="str">
        <f>Q85</f>
        <v/>
      </c>
      <c r="L15" s="480">
        <f>P86</f>
        <v>75</v>
      </c>
      <c r="M15" s="481">
        <f>Q86</f>
        <v>43</v>
      </c>
      <c r="N15" s="567" t="s">
        <v>22</v>
      </c>
      <c r="O15" s="570" t="s">
        <v>22</v>
      </c>
      <c r="P15" s="480">
        <f>P87</f>
        <v>75</v>
      </c>
      <c r="Q15" s="481">
        <f>Q87</f>
        <v>34</v>
      </c>
      <c r="R15" s="482">
        <f>P88</f>
        <v>97</v>
      </c>
      <c r="S15" s="33">
        <f>Q88</f>
        <v>59</v>
      </c>
      <c r="T15" s="34">
        <f>P89</f>
        <v>75</v>
      </c>
      <c r="U15" s="521">
        <f>Q89</f>
        <v>52</v>
      </c>
      <c r="V15" s="495" t="str">
        <f>P90</f>
        <v/>
      </c>
      <c r="W15" s="247" t="str">
        <f>Q90</f>
        <v/>
      </c>
      <c r="X15" s="235" t="str">
        <f>P91</f>
        <v/>
      </c>
      <c r="Y15" s="504" t="str">
        <f>Q91</f>
        <v/>
      </c>
      <c r="Z15" s="505" t="str">
        <f>P92</f>
        <v/>
      </c>
      <c r="AA15" s="505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322</v>
      </c>
      <c r="AM15" s="120">
        <f t="shared" si="7"/>
        <v>188</v>
      </c>
      <c r="AN15" s="38">
        <f>SUM(O3,O6,O9,O12,O18,O21,O24,O27,O30,O33)</f>
        <v>369</v>
      </c>
      <c r="AO15" s="39">
        <f>SUM(N3,N6,N9,N12,N18,N21,N24,N27,N30,N33)</f>
        <v>435</v>
      </c>
      <c r="AP15" s="102">
        <f t="shared" si="1"/>
        <v>691</v>
      </c>
      <c r="AQ15" s="41">
        <f t="shared" si="1"/>
        <v>623</v>
      </c>
      <c r="AR15" s="523">
        <f>IF(AQ15=0,"",AP15/AQ15)</f>
        <v>1.1091492776886036</v>
      </c>
      <c r="AS15" s="43"/>
      <c r="AT15" s="17" t="s">
        <v>23</v>
      </c>
      <c r="AU15" s="45"/>
      <c r="AV15" s="45"/>
      <c r="AW15" s="524"/>
      <c r="AX15" s="45">
        <f>IF(F16&gt;G16,1,0)</f>
        <v>0</v>
      </c>
      <c r="AY15" s="46">
        <f>IF(H16&gt;I16,1,0)</f>
        <v>0</v>
      </c>
      <c r="AZ15" s="45">
        <f>IF(J16&gt;K16,1,0)</f>
        <v>0</v>
      </c>
      <c r="BA15" s="46">
        <f>IF(L16&gt;M16,1,0)</f>
        <v>1</v>
      </c>
      <c r="BB15" s="45">
        <f>IF(P16&gt;Q16,1,0)</f>
        <v>1</v>
      </c>
      <c r="BC15" s="46">
        <f>IF(R16&gt;S16,1,0)</f>
        <v>1</v>
      </c>
      <c r="BD15" s="45">
        <f>IF(T16&gt;U16,1,0)</f>
        <v>1</v>
      </c>
      <c r="BE15" s="46"/>
      <c r="BF15" s="45">
        <f t="shared" si="2"/>
        <v>4</v>
      </c>
      <c r="BG15" s="46"/>
      <c r="BH15" s="45"/>
      <c r="BI15" s="17"/>
      <c r="BJ15" s="17">
        <f>IF(AQ15&lt;&gt;0,ROUND(AP15/AQ15,2)*10,AP15*10)</f>
        <v>11.100000000000001</v>
      </c>
      <c r="BK15" s="17">
        <f t="shared" si="4"/>
        <v>1.1091492776886036</v>
      </c>
      <c r="BL15" s="18" t="s">
        <v>24</v>
      </c>
      <c r="BM15" s="19"/>
    </row>
    <row r="16" spans="1:65" ht="15.75" customHeight="1">
      <c r="A16" s="20"/>
      <c r="C16" s="22"/>
      <c r="D16" s="23"/>
      <c r="E16" s="620"/>
      <c r="F16" s="158" t="str">
        <f>R83</f>
        <v/>
      </c>
      <c r="G16" s="159" t="str">
        <f>S83</f>
        <v/>
      </c>
      <c r="H16" s="139" t="str">
        <f>R84</f>
        <v/>
      </c>
      <c r="I16" s="140" t="str">
        <f>S84</f>
        <v/>
      </c>
      <c r="J16" s="158" t="str">
        <f>R85</f>
        <v/>
      </c>
      <c r="K16" s="159" t="str">
        <f>S85</f>
        <v/>
      </c>
      <c r="L16" s="139">
        <f>R86</f>
        <v>3</v>
      </c>
      <c r="M16" s="140">
        <f>S86</f>
        <v>0</v>
      </c>
      <c r="N16" s="571" t="s">
        <v>22</v>
      </c>
      <c r="O16" s="572" t="s">
        <v>22</v>
      </c>
      <c r="P16" s="139">
        <f>R87</f>
        <v>3</v>
      </c>
      <c r="Q16" s="140">
        <f>S87</f>
        <v>0</v>
      </c>
      <c r="R16" s="158">
        <f>R88</f>
        <v>3</v>
      </c>
      <c r="S16" s="56">
        <f>S88</f>
        <v>1</v>
      </c>
      <c r="T16" s="57">
        <f>R89</f>
        <v>3</v>
      </c>
      <c r="U16" s="160">
        <f>S89</f>
        <v>0</v>
      </c>
      <c r="V16" s="498" t="str">
        <f>R90</f>
        <v/>
      </c>
      <c r="W16" s="249" t="str">
        <f>S90</f>
        <v/>
      </c>
      <c r="X16" s="237" t="str">
        <f>R91</f>
        <v/>
      </c>
      <c r="Y16" s="496" t="str">
        <f>S91</f>
        <v/>
      </c>
      <c r="Z16" s="497" t="str">
        <f>R92</f>
        <v/>
      </c>
      <c r="AA16" s="497" t="str">
        <f>S92</f>
        <v/>
      </c>
      <c r="AB16" s="36">
        <f>BI93</f>
        <v>9</v>
      </c>
      <c r="AC16" s="36">
        <f>BA93+BE93</f>
        <v>5</v>
      </c>
      <c r="AD16" s="36">
        <f>BB93+BF93</f>
        <v>1</v>
      </c>
      <c r="AE16" s="36">
        <f>BC93+BG93</f>
        <v>0</v>
      </c>
      <c r="AF16" s="36">
        <f>BD93+BH93</f>
        <v>3</v>
      </c>
      <c r="AG16" s="36">
        <f>AP16</f>
        <v>19</v>
      </c>
      <c r="AH16" s="36">
        <f>AQ16</f>
        <v>13</v>
      </c>
      <c r="AI16" s="58">
        <f>AP17</f>
        <v>17</v>
      </c>
      <c r="AJ16" s="58">
        <f>AQ17</f>
        <v>10</v>
      </c>
      <c r="AK16" s="36">
        <f>BE16</f>
        <v>2</v>
      </c>
      <c r="AL16" s="59">
        <f t="shared" si="7"/>
        <v>12</v>
      </c>
      <c r="AM16" s="59">
        <f t="shared" si="7"/>
        <v>1</v>
      </c>
      <c r="AN16" s="59">
        <f>SUM(O4,O7,O10,O13,O19,O22,O25,O28,O31,O34)</f>
        <v>7</v>
      </c>
      <c r="AO16" s="60">
        <f>SUM(N4,N7,N10,N13,N19,N22,N25,N28,N31,N34)</f>
        <v>12</v>
      </c>
      <c r="AP16" s="61">
        <f t="shared" si="1"/>
        <v>19</v>
      </c>
      <c r="AQ16" s="62">
        <f t="shared" si="1"/>
        <v>13</v>
      </c>
      <c r="AR16" s="527">
        <f>IF(AQ16=0,"",AP16/AQ16)</f>
        <v>1.4615384615384615</v>
      </c>
      <c r="AS16" s="63">
        <f>BE16</f>
        <v>2</v>
      </c>
      <c r="AT16" s="17"/>
      <c r="AU16" s="45"/>
      <c r="AV16" s="64"/>
      <c r="AW16" s="528">
        <f>AP17*10000000-AQ17*100000+BG16*1000+BJ16+BJ15/100</f>
        <v>169004015.111</v>
      </c>
      <c r="AX16" s="45"/>
      <c r="AY16" s="46">
        <f>IF(AW16&lt;AW19,8,7)</f>
        <v>7</v>
      </c>
      <c r="AZ16" s="45">
        <f>IF(AW16&lt;AW22,AY16,AY16-1)</f>
        <v>6</v>
      </c>
      <c r="BA16" s="46">
        <f>IF(AW16&lt;AW25,AZ16,AZ16-1)</f>
        <v>5</v>
      </c>
      <c r="BB16" s="45">
        <f>IF(AW16&lt;AW4,BA16,BA16-1)</f>
        <v>4</v>
      </c>
      <c r="BC16" s="46">
        <f>IF(AW16&lt;AW7,BB16,BB16-1)</f>
        <v>4</v>
      </c>
      <c r="BD16" s="45">
        <f>IF(AW16&lt;AW10,BC16,BC16-1)</f>
        <v>3</v>
      </c>
      <c r="BE16" s="46">
        <f>IF(AW16&lt;AW13,BD16,BD16-1)</f>
        <v>2</v>
      </c>
      <c r="BF16" s="45"/>
      <c r="BG16" s="46">
        <f>BF15+BF17</f>
        <v>4</v>
      </c>
      <c r="BH16" s="45"/>
      <c r="BI16" s="17"/>
      <c r="BJ16" s="17">
        <f>IF(BK16&lt;&gt;0,ROUND(BK16*10,0),0)</f>
        <v>15</v>
      </c>
      <c r="BK16" s="17">
        <f t="shared" si="4"/>
        <v>1.4615384615384615</v>
      </c>
      <c r="BL16" s="18" t="s">
        <v>6</v>
      </c>
      <c r="BM16" s="19"/>
    </row>
    <row r="17" spans="1:65" ht="16.5" customHeight="1" thickBot="1">
      <c r="A17" s="20"/>
      <c r="C17" s="22"/>
      <c r="D17" s="23"/>
      <c r="E17" s="621"/>
      <c r="F17" s="534">
        <f>T83</f>
        <v>0</v>
      </c>
      <c r="G17" s="535">
        <f>U83</f>
        <v>0</v>
      </c>
      <c r="H17" s="473">
        <f>T84</f>
        <v>0</v>
      </c>
      <c r="I17" s="474">
        <f>U84</f>
        <v>0</v>
      </c>
      <c r="J17" s="534">
        <f>T85</f>
        <v>0</v>
      </c>
      <c r="K17" s="535">
        <f>U85</f>
        <v>0</v>
      </c>
      <c r="L17" s="473">
        <f>T86</f>
        <v>3</v>
      </c>
      <c r="M17" s="474">
        <f>U86</f>
        <v>0</v>
      </c>
      <c r="N17" s="568" t="s">
        <v>22</v>
      </c>
      <c r="O17" s="569" t="s">
        <v>22</v>
      </c>
      <c r="P17" s="473">
        <f>T87</f>
        <v>3</v>
      </c>
      <c r="Q17" s="474">
        <f>U87</f>
        <v>0</v>
      </c>
      <c r="R17" s="534">
        <f>T88</f>
        <v>3</v>
      </c>
      <c r="S17" s="111">
        <f>U88</f>
        <v>0</v>
      </c>
      <c r="T17" s="112">
        <f>T89</f>
        <v>3</v>
      </c>
      <c r="U17" s="536">
        <f>U89</f>
        <v>0</v>
      </c>
      <c r="V17" s="506">
        <f>T90</f>
        <v>0</v>
      </c>
      <c r="W17" s="255">
        <f>U90</f>
        <v>0</v>
      </c>
      <c r="X17" s="243">
        <f>T91</f>
        <v>0</v>
      </c>
      <c r="Y17" s="501">
        <f>U91</f>
        <v>0</v>
      </c>
      <c r="Z17" s="502">
        <f>T92</f>
        <v>0</v>
      </c>
      <c r="AA17" s="502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12</v>
      </c>
      <c r="AM17" s="115">
        <f t="shared" si="7"/>
        <v>0</v>
      </c>
      <c r="AN17" s="115">
        <f>SUM(O5,O8,O11,O14,O20,O23,O26,O29,O32,O35)</f>
        <v>5</v>
      </c>
      <c r="AO17" s="116">
        <f>SUM(N5,N8,N11,N14,N20,N23,N26,N29,N32,N35)</f>
        <v>10</v>
      </c>
      <c r="AP17" s="117">
        <f t="shared" si="1"/>
        <v>17</v>
      </c>
      <c r="AQ17" s="118">
        <f t="shared" si="1"/>
        <v>10</v>
      </c>
      <c r="AR17" s="531"/>
      <c r="AS17" s="85"/>
      <c r="AT17" s="532" t="s">
        <v>25</v>
      </c>
      <c r="AU17" s="87"/>
      <c r="AV17" s="87"/>
      <c r="AW17" s="533"/>
      <c r="AX17" s="87">
        <f>IF(N4&lt;O4,1,0)</f>
        <v>0</v>
      </c>
      <c r="AY17" s="89">
        <f>IF(N7&lt;O7,1,0)</f>
        <v>0</v>
      </c>
      <c r="AZ17" s="87">
        <f>IF(N10&lt;O10,1,0)</f>
        <v>0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87">
        <f>IF(G38=3,1,0)</f>
        <v>0</v>
      </c>
      <c r="BE17" s="89"/>
      <c r="BF17" s="87">
        <f t="shared" si="2"/>
        <v>0</v>
      </c>
      <c r="BG17" s="89"/>
      <c r="BH17" s="45"/>
      <c r="BI17" s="17"/>
      <c r="BJ17" s="17"/>
      <c r="BK17" s="17"/>
      <c r="BL17" s="17"/>
      <c r="BM17" s="19"/>
    </row>
    <row r="18" spans="1:65" ht="15.75" customHeight="1" thickBot="1">
      <c r="A18" s="20"/>
      <c r="C18" s="22"/>
      <c r="D18" s="23"/>
      <c r="E18" s="619" t="s">
        <v>93</v>
      </c>
      <c r="F18" s="482">
        <f>P94</f>
        <v>77</v>
      </c>
      <c r="G18" s="483">
        <f>Q94</f>
        <v>99</v>
      </c>
      <c r="H18" s="480" t="str">
        <f>P95</f>
        <v/>
      </c>
      <c r="I18" s="481" t="str">
        <f>Q95</f>
        <v/>
      </c>
      <c r="J18" s="482" t="str">
        <f>P96</f>
        <v/>
      </c>
      <c r="K18" s="483" t="str">
        <f>Q96</f>
        <v/>
      </c>
      <c r="L18" s="26">
        <f>P97</f>
        <v>98</v>
      </c>
      <c r="M18" s="30">
        <f>Q97</f>
        <v>107</v>
      </c>
      <c r="N18" s="567">
        <f>P98</f>
        <v>105</v>
      </c>
      <c r="O18" s="570">
        <f>Q98</f>
        <v>101</v>
      </c>
      <c r="P18" s="480" t="s">
        <v>22</v>
      </c>
      <c r="Q18" s="481" t="s">
        <v>22</v>
      </c>
      <c r="R18" s="482" t="str">
        <f>P99</f>
        <v/>
      </c>
      <c r="S18" s="33" t="str">
        <f>Q99</f>
        <v/>
      </c>
      <c r="T18" s="34">
        <f>P100</f>
        <v>75</v>
      </c>
      <c r="U18" s="521">
        <f>Q100</f>
        <v>53</v>
      </c>
      <c r="V18" s="495" t="str">
        <f>P101</f>
        <v/>
      </c>
      <c r="W18" s="247" t="str">
        <f>Q101</f>
        <v/>
      </c>
      <c r="X18" s="235" t="str">
        <f>P102</f>
        <v/>
      </c>
      <c r="Y18" s="504" t="str">
        <f>Q102</f>
        <v/>
      </c>
      <c r="Z18" s="505" t="str">
        <f>P103</f>
        <v/>
      </c>
      <c r="AA18" s="505" t="str">
        <f>Q103</f>
        <v/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>
        <f t="shared" ref="AL18:AM20" si="8">SUM(F18,H18,J18,L18,N18,R18,T18,V18,X18,Z18)</f>
        <v>355</v>
      </c>
      <c r="AM18" s="120">
        <f t="shared" si="8"/>
        <v>360</v>
      </c>
      <c r="AN18" s="38">
        <f>SUM(Q3,Q6,Q9,Q12,Q15,Q21,Q24,Q27,Q30,Q33)</f>
        <v>398</v>
      </c>
      <c r="AO18" s="39">
        <f>SUM(P3,P6,P9,P12,P15,P21,P24,P27,P30,P33)</f>
        <v>459</v>
      </c>
      <c r="AP18" s="102">
        <f t="shared" si="1"/>
        <v>753</v>
      </c>
      <c r="AQ18" s="41">
        <f t="shared" si="1"/>
        <v>819</v>
      </c>
      <c r="AR18" s="523">
        <f>IF(AQ18=0,"",AP18/AQ18)</f>
        <v>0.91941391941391937</v>
      </c>
      <c r="AS18" s="43"/>
      <c r="AT18" s="17" t="s">
        <v>23</v>
      </c>
      <c r="AU18" s="17"/>
      <c r="AV18" s="17"/>
      <c r="AW18" s="524"/>
      <c r="AX18" s="17">
        <f>IF(F19&gt;G19,1,0)</f>
        <v>0</v>
      </c>
      <c r="AY18" s="46">
        <f>IF(H19&gt;I19,1,0)</f>
        <v>0</v>
      </c>
      <c r="AZ18" s="17">
        <f>IF(J19&gt;K19,1,0)</f>
        <v>0</v>
      </c>
      <c r="BA18" s="46">
        <f>IF(L19&gt;M19,1,0)</f>
        <v>1</v>
      </c>
      <c r="BB18" s="17">
        <f>IF(N19&gt;O19,1,0)</f>
        <v>0</v>
      </c>
      <c r="BC18" s="46">
        <f>IF(R19&gt;S19,1,0)</f>
        <v>0</v>
      </c>
      <c r="BD18" s="17">
        <f>IF(T19&gt;U19,1,0)</f>
        <v>1</v>
      </c>
      <c r="BE18" s="46"/>
      <c r="BF18" s="45">
        <f t="shared" si="2"/>
        <v>2</v>
      </c>
      <c r="BG18" s="46"/>
      <c r="BH18" s="17"/>
      <c r="BI18" s="17"/>
      <c r="BJ18" s="17">
        <f>IF(AQ18&lt;&gt;0,ROUND(AP18/AQ18,1)*10,AP18*10)</f>
        <v>9</v>
      </c>
      <c r="BK18" s="17">
        <f t="shared" si="4"/>
        <v>0.91941391941391937</v>
      </c>
      <c r="BL18" s="18" t="s">
        <v>24</v>
      </c>
      <c r="BM18" s="19"/>
    </row>
    <row r="19" spans="1:65" ht="15.75" customHeight="1">
      <c r="A19" s="20"/>
      <c r="C19" s="22"/>
      <c r="D19" s="23"/>
      <c r="E19" s="620"/>
      <c r="F19" s="158">
        <f>R94</f>
        <v>1</v>
      </c>
      <c r="G19" s="159">
        <f>S94</f>
        <v>3</v>
      </c>
      <c r="H19" s="139" t="str">
        <f>R95</f>
        <v/>
      </c>
      <c r="I19" s="140" t="str">
        <f>S95</f>
        <v/>
      </c>
      <c r="J19" s="158" t="str">
        <f>R96</f>
        <v/>
      </c>
      <c r="K19" s="159" t="str">
        <f>S96</f>
        <v/>
      </c>
      <c r="L19" s="49">
        <f>R97</f>
        <v>3</v>
      </c>
      <c r="M19" s="53">
        <f>S97</f>
        <v>2</v>
      </c>
      <c r="N19" s="571">
        <f>R98</f>
        <v>2</v>
      </c>
      <c r="O19" s="572">
        <f>S98</f>
        <v>3</v>
      </c>
      <c r="P19" s="139" t="s">
        <v>22</v>
      </c>
      <c r="Q19" s="140" t="s">
        <v>22</v>
      </c>
      <c r="R19" s="158" t="str">
        <f>R99</f>
        <v/>
      </c>
      <c r="S19" s="56" t="str">
        <f>S99</f>
        <v/>
      </c>
      <c r="T19" s="57">
        <f>R100</f>
        <v>3</v>
      </c>
      <c r="U19" s="160">
        <f>S100</f>
        <v>0</v>
      </c>
      <c r="V19" s="498" t="str">
        <f>R101</f>
        <v/>
      </c>
      <c r="W19" s="249" t="str">
        <f>S101</f>
        <v/>
      </c>
      <c r="X19" s="237" t="str">
        <f>R102</f>
        <v/>
      </c>
      <c r="Y19" s="496" t="str">
        <f>S102</f>
        <v/>
      </c>
      <c r="Z19" s="497" t="str">
        <f>R103</f>
        <v/>
      </c>
      <c r="AA19" s="497" t="str">
        <f>S103</f>
        <v/>
      </c>
      <c r="AB19" s="36">
        <f>BI104</f>
        <v>10</v>
      </c>
      <c r="AC19" s="36">
        <f>BA104+BE104</f>
        <v>3</v>
      </c>
      <c r="AD19" s="36">
        <f>BB104+BF104</f>
        <v>1</v>
      </c>
      <c r="AE19" s="36">
        <f>BC104+BG104</f>
        <v>1</v>
      </c>
      <c r="AF19" s="36">
        <f>BD104+BH104</f>
        <v>5</v>
      </c>
      <c r="AG19" s="36">
        <f>AP19</f>
        <v>17</v>
      </c>
      <c r="AH19" s="36">
        <f>AQ19</f>
        <v>21</v>
      </c>
      <c r="AI19" s="58">
        <f>AP20</f>
        <v>12</v>
      </c>
      <c r="AJ19" s="58">
        <f>AQ20</f>
        <v>18</v>
      </c>
      <c r="AK19" s="36">
        <f>BE19</f>
        <v>5</v>
      </c>
      <c r="AL19" s="59">
        <f t="shared" si="8"/>
        <v>9</v>
      </c>
      <c r="AM19" s="59">
        <f t="shared" si="8"/>
        <v>8</v>
      </c>
      <c r="AN19" s="59">
        <f>SUM(Q4,Q7,Q10,Q13,Q16,Q22,Q25,Q28,Q31,Q34)</f>
        <v>8</v>
      </c>
      <c r="AO19" s="60">
        <f>SUM(P4,P7,P10,P13,P16,P22,P25,P28,P31,P34)</f>
        <v>13</v>
      </c>
      <c r="AP19" s="61">
        <f t="shared" si="1"/>
        <v>17</v>
      </c>
      <c r="AQ19" s="62">
        <f t="shared" si="1"/>
        <v>21</v>
      </c>
      <c r="AR19" s="527">
        <f>IF(AQ19=0,"",AP19/AQ19)</f>
        <v>0.80952380952380953</v>
      </c>
      <c r="AS19" s="63">
        <f>BE19</f>
        <v>5</v>
      </c>
      <c r="AT19" s="17"/>
      <c r="AU19" s="17"/>
      <c r="AV19" s="104"/>
      <c r="AW19" s="528">
        <f>AP20*10000000-AQ20*100000+BG19*1000+BJ19+BJ18/100</f>
        <v>118203008.09</v>
      </c>
      <c r="AX19" s="17"/>
      <c r="AY19" s="46">
        <f>IF(AW19&lt;AW22,8,7)</f>
        <v>7</v>
      </c>
      <c r="AZ19" s="17">
        <f>IF(AW19&lt;AW25,AY19,AY19-1)</f>
        <v>6</v>
      </c>
      <c r="BA19" s="46">
        <f>IF(AW19&lt;AW4,AZ19,AZ19-1)</f>
        <v>6</v>
      </c>
      <c r="BB19" s="17">
        <f>IF(AW19&lt;AW7,BA19,BA19-1)</f>
        <v>6</v>
      </c>
      <c r="BC19" s="46">
        <f>IF(AW19&lt;AW10,BB19,BB19-1)</f>
        <v>6</v>
      </c>
      <c r="BD19" s="17">
        <f>IF(AW19&lt;AW13,BC19,BC19-1)</f>
        <v>5</v>
      </c>
      <c r="BE19" s="46">
        <f>IF(AW19&lt;AW16,BD19,BD19-1)</f>
        <v>5</v>
      </c>
      <c r="BF19" s="45"/>
      <c r="BG19" s="46">
        <f>BF18+BF20</f>
        <v>3</v>
      </c>
      <c r="BH19" s="17"/>
      <c r="BI19" s="17"/>
      <c r="BJ19" s="17">
        <f>IF(BK19&lt;&gt;0,ROUND(BK19*10,0),0)</f>
        <v>8</v>
      </c>
      <c r="BK19" s="17">
        <f t="shared" si="4"/>
        <v>0.80952380952380953</v>
      </c>
      <c r="BL19" s="18" t="s">
        <v>6</v>
      </c>
      <c r="BM19" s="19"/>
    </row>
    <row r="20" spans="1:65" ht="16.5" customHeight="1" thickBot="1">
      <c r="A20" s="20"/>
      <c r="C20" s="22"/>
      <c r="D20" s="23"/>
      <c r="E20" s="621"/>
      <c r="F20" s="534">
        <f>T94</f>
        <v>0</v>
      </c>
      <c r="G20" s="535">
        <f>U94</f>
        <v>3</v>
      </c>
      <c r="H20" s="473">
        <f>T95</f>
        <v>0</v>
      </c>
      <c r="I20" s="474">
        <f>U95</f>
        <v>0</v>
      </c>
      <c r="J20" s="534">
        <f>T96</f>
        <v>0</v>
      </c>
      <c r="K20" s="535">
        <f>U96</f>
        <v>0</v>
      </c>
      <c r="L20" s="108">
        <f>T97</f>
        <v>2</v>
      </c>
      <c r="M20" s="109">
        <f>U97</f>
        <v>1</v>
      </c>
      <c r="N20" s="568">
        <f>T98</f>
        <v>1</v>
      </c>
      <c r="O20" s="569">
        <f>U98</f>
        <v>2</v>
      </c>
      <c r="P20" s="473" t="s">
        <v>22</v>
      </c>
      <c r="Q20" s="474" t="s">
        <v>22</v>
      </c>
      <c r="R20" s="534">
        <f>T99</f>
        <v>0</v>
      </c>
      <c r="S20" s="111">
        <f>U99</f>
        <v>0</v>
      </c>
      <c r="T20" s="112">
        <f>T100</f>
        <v>3</v>
      </c>
      <c r="U20" s="536">
        <f>U100</f>
        <v>0</v>
      </c>
      <c r="V20" s="506">
        <f>T101</f>
        <v>0</v>
      </c>
      <c r="W20" s="255">
        <f>U101</f>
        <v>0</v>
      </c>
      <c r="X20" s="243">
        <f>T102</f>
        <v>0</v>
      </c>
      <c r="Y20" s="501">
        <f>U102</f>
        <v>0</v>
      </c>
      <c r="Z20" s="502">
        <f>T103</f>
        <v>0</v>
      </c>
      <c r="AA20" s="502">
        <f>U103</f>
        <v>0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>
        <f t="shared" si="8"/>
        <v>6</v>
      </c>
      <c r="AM20" s="115">
        <f t="shared" si="8"/>
        <v>6</v>
      </c>
      <c r="AN20" s="115">
        <f>SUM(Q5,Q8,Q11,Q14,Q17,Q23,Q26,Q29,Q32,Q35)</f>
        <v>6</v>
      </c>
      <c r="AO20" s="116">
        <f>SUM(P5,P8,P11,P14,P17,P23,P26,P29,P32,P35)</f>
        <v>12</v>
      </c>
      <c r="AP20" s="117">
        <f t="shared" si="1"/>
        <v>12</v>
      </c>
      <c r="AQ20" s="118">
        <f t="shared" si="1"/>
        <v>18</v>
      </c>
      <c r="AR20" s="531"/>
      <c r="AS20" s="85"/>
      <c r="AT20" s="532" t="s">
        <v>25</v>
      </c>
      <c r="AU20" s="87"/>
      <c r="AV20" s="87"/>
      <c r="AW20" s="533"/>
      <c r="AX20" s="87">
        <f>IF(P4&lt;Q4,1,0)</f>
        <v>0</v>
      </c>
      <c r="AY20" s="89">
        <f>IF(P7&lt;Q7,1,0)</f>
        <v>0</v>
      </c>
      <c r="AZ20" s="87">
        <f>IF(P10&lt;Q10,1,0)</f>
        <v>0</v>
      </c>
      <c r="BA20" s="89">
        <f>IF(P13&lt;Q13,1,0)</f>
        <v>1</v>
      </c>
      <c r="BB20" s="87">
        <f>IF(T4&lt;U4,1,0)</f>
        <v>0</v>
      </c>
      <c r="BC20" s="89">
        <f>IF(T4&lt;U4,1,0)</f>
        <v>0</v>
      </c>
      <c r="BD20" s="87">
        <f>IF(V4&lt;W4,1,0)</f>
        <v>0</v>
      </c>
      <c r="BE20" s="89"/>
      <c r="BF20" s="87">
        <f t="shared" si="2"/>
        <v>1</v>
      </c>
      <c r="BG20" s="89"/>
      <c r="BH20" s="17"/>
      <c r="BI20" s="17"/>
      <c r="BJ20" s="17"/>
      <c r="BK20" s="17"/>
      <c r="BL20" s="17"/>
      <c r="BM20" s="19"/>
    </row>
    <row r="21" spans="1:65" ht="15.75" customHeight="1" thickBot="1">
      <c r="A21" s="20"/>
      <c r="C21" s="22"/>
      <c r="D21" s="23"/>
      <c r="E21" s="619" t="s">
        <v>62</v>
      </c>
      <c r="F21" s="478">
        <f>P105</f>
        <v>102</v>
      </c>
      <c r="G21" s="479">
        <f>Q105</f>
        <v>92</v>
      </c>
      <c r="H21" s="480">
        <f>P106</f>
        <v>50</v>
      </c>
      <c r="I21" s="481">
        <f>Q106</f>
        <v>75</v>
      </c>
      <c r="J21" s="482" t="str">
        <f>P107</f>
        <v/>
      </c>
      <c r="K21" s="483" t="str">
        <f>Q107</f>
        <v/>
      </c>
      <c r="L21" s="480" t="str">
        <f>P108</f>
        <v/>
      </c>
      <c r="M21" s="481" t="str">
        <f>Q108</f>
        <v/>
      </c>
      <c r="N21" s="567" t="str">
        <f>P109</f>
        <v/>
      </c>
      <c r="O21" s="570" t="str">
        <f>Q109</f>
        <v/>
      </c>
      <c r="P21" s="480">
        <f>P110</f>
        <v>51</v>
      </c>
      <c r="Q21" s="481">
        <f>Q110</f>
        <v>75</v>
      </c>
      <c r="R21" s="482" t="s">
        <v>22</v>
      </c>
      <c r="S21" s="33" t="s">
        <v>22</v>
      </c>
      <c r="T21" s="34">
        <f>P111</f>
        <v>101</v>
      </c>
      <c r="U21" s="521">
        <f>Q111</f>
        <v>88</v>
      </c>
      <c r="V21" s="495" t="str">
        <f>P112</f>
        <v/>
      </c>
      <c r="W21" s="247" t="str">
        <f>Q112</f>
        <v/>
      </c>
      <c r="X21" s="235" t="str">
        <f>P113</f>
        <v/>
      </c>
      <c r="Y21" s="504" t="str">
        <f>Q113</f>
        <v/>
      </c>
      <c r="Z21" s="505" t="str">
        <f>P114</f>
        <v/>
      </c>
      <c r="AA21" s="505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9">SUM(F21,H21,J21,L21,N21,P21,T21,V21,X21,Z21)</f>
        <v>304</v>
      </c>
      <c r="AM21" s="38">
        <f t="shared" si="9"/>
        <v>330</v>
      </c>
      <c r="AN21" s="38">
        <f>SUM(S3,S6,S9,S12,S15,S18,S24,S27,S30,S33)</f>
        <v>264</v>
      </c>
      <c r="AO21" s="39">
        <f>SUM(R3,R6,R9,R12,R15,R18,R24,R27,R30,R33)</f>
        <v>377</v>
      </c>
      <c r="AP21" s="102">
        <f t="shared" si="1"/>
        <v>568</v>
      </c>
      <c r="AQ21" s="41">
        <f t="shared" si="1"/>
        <v>707</v>
      </c>
      <c r="AR21" s="523">
        <f>IF(AQ21=0,"",AP21/AQ21)</f>
        <v>0.80339462517680338</v>
      </c>
      <c r="AS21" s="43"/>
      <c r="AT21" s="17" t="s">
        <v>23</v>
      </c>
      <c r="AU21" s="45"/>
      <c r="AV21" s="45"/>
      <c r="AW21" s="524"/>
      <c r="AX21" s="45">
        <f>IF(F22&gt;G22,1,0)</f>
        <v>1</v>
      </c>
      <c r="AY21" s="46">
        <f>IF(H22&gt;I22,1,0)</f>
        <v>0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1</v>
      </c>
      <c r="BD21" s="45">
        <f>IF(T22&lt;U22,1,0)</f>
        <v>0</v>
      </c>
      <c r="BE21" s="46"/>
      <c r="BF21" s="45">
        <f t="shared" si="2"/>
        <v>2</v>
      </c>
      <c r="BG21" s="46"/>
      <c r="BH21" s="45"/>
      <c r="BI21" s="17"/>
      <c r="BJ21" s="17">
        <f>IF(AQ21&lt;&gt;0,ROUND(AP21/AQ21,1)*10,AP21*10)</f>
        <v>8</v>
      </c>
      <c r="BK21" s="17">
        <f t="shared" si="4"/>
        <v>0.80339462517680338</v>
      </c>
      <c r="BL21" s="18" t="s">
        <v>24</v>
      </c>
      <c r="BM21" s="19"/>
    </row>
    <row r="22" spans="1:65" ht="15.75" customHeight="1">
      <c r="A22" s="20"/>
      <c r="C22" s="22"/>
      <c r="D22" s="23"/>
      <c r="E22" s="620"/>
      <c r="F22" s="486">
        <f>R105</f>
        <v>3</v>
      </c>
      <c r="G22" s="487">
        <f>S105</f>
        <v>1</v>
      </c>
      <c r="H22" s="139">
        <f>R106</f>
        <v>0</v>
      </c>
      <c r="I22" s="140">
        <f>S106</f>
        <v>3</v>
      </c>
      <c r="J22" s="158" t="str">
        <f>R107</f>
        <v/>
      </c>
      <c r="K22" s="159" t="str">
        <f>S107</f>
        <v/>
      </c>
      <c r="L22" s="139" t="str">
        <f>R108</f>
        <v/>
      </c>
      <c r="M22" s="140" t="str">
        <f>S108</f>
        <v/>
      </c>
      <c r="N22" s="571" t="str">
        <f>R109</f>
        <v/>
      </c>
      <c r="O22" s="572" t="str">
        <f>S109</f>
        <v/>
      </c>
      <c r="P22" s="139">
        <f>R110</f>
        <v>0</v>
      </c>
      <c r="Q22" s="140">
        <f>S110</f>
        <v>3</v>
      </c>
      <c r="R22" s="158" t="s">
        <v>22</v>
      </c>
      <c r="S22" s="56" t="s">
        <v>22</v>
      </c>
      <c r="T22" s="57">
        <f>R111</f>
        <v>3</v>
      </c>
      <c r="U22" s="160">
        <f>S111</f>
        <v>1</v>
      </c>
      <c r="V22" s="498" t="str">
        <f>R112</f>
        <v/>
      </c>
      <c r="W22" s="249" t="str">
        <f>S112</f>
        <v/>
      </c>
      <c r="X22" s="237" t="str">
        <f>R113</f>
        <v/>
      </c>
      <c r="Y22" s="496" t="str">
        <f>S113</f>
        <v/>
      </c>
      <c r="Z22" s="497" t="str">
        <f>R114</f>
        <v/>
      </c>
      <c r="AA22" s="497" t="str">
        <f>S114</f>
        <v/>
      </c>
      <c r="AB22" s="36">
        <f>BI115</f>
        <v>9</v>
      </c>
      <c r="AC22" s="36">
        <f>BA115+BE115</f>
        <v>3</v>
      </c>
      <c r="AD22" s="36">
        <f>BB115+BF115</f>
        <v>0</v>
      </c>
      <c r="AE22" s="36">
        <f>BC115+BG115</f>
        <v>0</v>
      </c>
      <c r="AF22" s="36">
        <f>BD115+BH115</f>
        <v>6</v>
      </c>
      <c r="AG22" s="36">
        <f>AP22</f>
        <v>10</v>
      </c>
      <c r="AH22" s="36">
        <f>AQ22</f>
        <v>20</v>
      </c>
      <c r="AI22" s="58">
        <f>AP23</f>
        <v>9</v>
      </c>
      <c r="AJ22" s="58">
        <f>AQ23</f>
        <v>18</v>
      </c>
      <c r="AK22" s="36">
        <f>BE22</f>
        <v>6</v>
      </c>
      <c r="AL22" s="37">
        <f t="shared" si="9"/>
        <v>6</v>
      </c>
      <c r="AM22" s="37">
        <f t="shared" si="9"/>
        <v>8</v>
      </c>
      <c r="AN22" s="59">
        <f>SUM(S4,S7,S10,S13,S16,S19,S25,S28,S31,S34)</f>
        <v>4</v>
      </c>
      <c r="AO22" s="60">
        <f>SUM(R4,R7,R10,R13,R16,R19,R25,R28,R31,R34)</f>
        <v>12</v>
      </c>
      <c r="AP22" s="61">
        <f t="shared" si="1"/>
        <v>10</v>
      </c>
      <c r="AQ22" s="62">
        <f t="shared" si="1"/>
        <v>20</v>
      </c>
      <c r="AR22" s="527">
        <f>IF(AQ22=0,"",AP22/AQ22)</f>
        <v>0.5</v>
      </c>
      <c r="AS22" s="63">
        <f>BE22</f>
        <v>6</v>
      </c>
      <c r="AT22" s="17"/>
      <c r="AU22" s="45"/>
      <c r="AV22" s="64"/>
      <c r="AW22" s="528">
        <f>AP23*10000000-AQ23*100000+BG22*1000+BJ22+BJ21/100</f>
        <v>88203005.079999998</v>
      </c>
      <c r="AX22" s="45"/>
      <c r="AY22" s="46">
        <f>IF(AW22&lt;AW25,8,7)</f>
        <v>7</v>
      </c>
      <c r="AZ22" s="45">
        <f>IF(AW22&lt;AW4,AY22,AY22-1)</f>
        <v>7</v>
      </c>
      <c r="BA22" s="46">
        <f>IF(AW22&lt;AW7,AZ22,AZ22-1)</f>
        <v>7</v>
      </c>
      <c r="BB22" s="45">
        <f>IF(AW22&lt;AW10,BA22,BA22-1)</f>
        <v>7</v>
      </c>
      <c r="BC22" s="46">
        <f>IF(AW22&lt;AW13,BB22,BB22-1)</f>
        <v>6</v>
      </c>
      <c r="BD22" s="45">
        <f>IF(AW22&lt;AW16,BC22,BC22-1)</f>
        <v>6</v>
      </c>
      <c r="BE22" s="46">
        <f>IF(AW22&lt;AW19,BD22,BD22-1)</f>
        <v>6</v>
      </c>
      <c r="BF22" s="45"/>
      <c r="BG22" s="46">
        <f>BF21+BF23</f>
        <v>3</v>
      </c>
      <c r="BH22" s="45"/>
      <c r="BI22" s="17"/>
      <c r="BJ22" s="17">
        <f>IF(BK22&lt;&gt;0,ROUND(BK22*10,0),0)</f>
        <v>5</v>
      </c>
      <c r="BK22" s="17">
        <f t="shared" si="4"/>
        <v>0.5</v>
      </c>
      <c r="BL22" s="18" t="s">
        <v>6</v>
      </c>
      <c r="BM22" s="19"/>
    </row>
    <row r="23" spans="1:65" ht="16.5" customHeight="1" thickBot="1">
      <c r="A23" s="20"/>
      <c r="C23" s="22"/>
      <c r="D23" s="23"/>
      <c r="E23" s="621"/>
      <c r="F23" s="490">
        <f>T105</f>
        <v>3</v>
      </c>
      <c r="G23" s="491">
        <f>U105</f>
        <v>0</v>
      </c>
      <c r="H23" s="121">
        <f>T106</f>
        <v>0</v>
      </c>
      <c r="I23" s="122">
        <f>U106</f>
        <v>3</v>
      </c>
      <c r="J23" s="162">
        <f>T107</f>
        <v>0</v>
      </c>
      <c r="K23" s="163">
        <f>U107</f>
        <v>0</v>
      </c>
      <c r="L23" s="121">
        <f>T108</f>
        <v>0</v>
      </c>
      <c r="M23" s="122">
        <f>U108</f>
        <v>0</v>
      </c>
      <c r="N23" s="573">
        <f>T109</f>
        <v>0</v>
      </c>
      <c r="O23" s="574">
        <f>U109</f>
        <v>0</v>
      </c>
      <c r="P23" s="121">
        <f>T110</f>
        <v>0</v>
      </c>
      <c r="Q23" s="122">
        <f>U110</f>
        <v>3</v>
      </c>
      <c r="R23" s="162" t="s">
        <v>22</v>
      </c>
      <c r="S23" s="75" t="s">
        <v>22</v>
      </c>
      <c r="T23" s="164">
        <f>T111</f>
        <v>3</v>
      </c>
      <c r="U23" s="165">
        <f>U111</f>
        <v>0</v>
      </c>
      <c r="V23" s="499">
        <f>T112</f>
        <v>0</v>
      </c>
      <c r="W23" s="251">
        <f>U112</f>
        <v>0</v>
      </c>
      <c r="X23" s="500">
        <f>T113</f>
        <v>0</v>
      </c>
      <c r="Y23" s="501">
        <f>U113</f>
        <v>0</v>
      </c>
      <c r="Z23" s="502">
        <f>T114</f>
        <v>0</v>
      </c>
      <c r="AA23" s="502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9"/>
        <v>6</v>
      </c>
      <c r="AM23" s="123">
        <f t="shared" si="9"/>
        <v>6</v>
      </c>
      <c r="AN23" s="80">
        <f>SUM(S5,S8,S11,S14,S17,S20,S26,S29,S32,S35)</f>
        <v>3</v>
      </c>
      <c r="AO23" s="81">
        <f>SUM(R5,R8,R11,R14,R17,R20,R26,R29,R32,R35)</f>
        <v>12</v>
      </c>
      <c r="AP23" s="82">
        <f t="shared" si="1"/>
        <v>9</v>
      </c>
      <c r="AQ23" s="83">
        <f t="shared" si="1"/>
        <v>18</v>
      </c>
      <c r="AR23" s="531"/>
      <c r="AS23" s="85"/>
      <c r="AT23" s="532" t="s">
        <v>25</v>
      </c>
      <c r="AU23" s="87"/>
      <c r="AV23" s="87"/>
      <c r="AW23" s="533"/>
      <c r="AX23" s="87">
        <f>IF(R4&lt;S4,1,0)</f>
        <v>0</v>
      </c>
      <c r="AY23" s="89">
        <f>IF(R7&lt;S7,1,0)</f>
        <v>0</v>
      </c>
      <c r="AZ23" s="87">
        <f>IF(R10&lt;S10,1,0)</f>
        <v>0</v>
      </c>
      <c r="BA23" s="89">
        <f>IF(R13&lt;S13,1,0)</f>
        <v>1</v>
      </c>
      <c r="BB23" s="87">
        <f>IF(R16&lt;S16,1,0)</f>
        <v>0</v>
      </c>
      <c r="BC23" s="89">
        <f>IF(R19&lt;S19,1,0)</f>
        <v>0</v>
      </c>
      <c r="BD23" s="87">
        <f>IF(R25&lt;S25,1,0)</f>
        <v>0</v>
      </c>
      <c r="BE23" s="532"/>
      <c r="BF23" s="87">
        <f t="shared" si="2"/>
        <v>1</v>
      </c>
      <c r="BG23" s="87"/>
      <c r="BH23" s="45"/>
      <c r="BI23" s="17"/>
      <c r="BJ23" s="17"/>
      <c r="BK23" s="17"/>
      <c r="BL23" s="17"/>
      <c r="BM23" s="19"/>
    </row>
    <row r="24" spans="1:65" ht="15.75" customHeight="1" thickBot="1">
      <c r="A24" s="20"/>
      <c r="C24" s="22"/>
      <c r="D24" s="23"/>
      <c r="E24" s="619" t="s">
        <v>61</v>
      </c>
      <c r="F24" s="154" t="str">
        <f>P116</f>
        <v/>
      </c>
      <c r="G24" s="155" t="str">
        <f>Q116</f>
        <v/>
      </c>
      <c r="H24" s="127">
        <f>P117</f>
        <v>48</v>
      </c>
      <c r="I24" s="128">
        <f>Q117</f>
        <v>75</v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575">
        <f>P120</f>
        <v>82</v>
      </c>
      <c r="O24" s="576">
        <f>Q120</f>
        <v>96</v>
      </c>
      <c r="P24" s="127">
        <f>P121</f>
        <v>90</v>
      </c>
      <c r="Q24" s="128">
        <f>Q121</f>
        <v>78</v>
      </c>
      <c r="R24" s="154">
        <f>P122</f>
        <v>75</v>
      </c>
      <c r="S24" s="95">
        <f>Q122</f>
        <v>33</v>
      </c>
      <c r="T24" s="96" t="s">
        <v>22</v>
      </c>
      <c r="U24" s="156" t="s">
        <v>22</v>
      </c>
      <c r="V24" s="503" t="str">
        <f>P123</f>
        <v/>
      </c>
      <c r="W24" s="253" t="str">
        <f>Q123</f>
        <v/>
      </c>
      <c r="X24" s="241" t="str">
        <f>P124</f>
        <v/>
      </c>
      <c r="Y24" s="504" t="str">
        <f>Q124</f>
        <v/>
      </c>
      <c r="Z24" s="505" t="str">
        <f>P125</f>
        <v/>
      </c>
      <c r="AA24" s="505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9">
        <f t="shared" ref="AL24:AM26" si="10">SUM(F24,H24,J24,L24,N24,P24,R24,V24,X24,Z24)</f>
        <v>295</v>
      </c>
      <c r="AM24" s="100">
        <f t="shared" si="10"/>
        <v>282</v>
      </c>
      <c r="AN24" s="99">
        <f>SUM(U3,U6,U9,U12,U15,U18,U21,U27,U30,U33)</f>
        <v>271</v>
      </c>
      <c r="AO24" s="101">
        <f>SUM(T3,T6,T9,T12,T15,T18,T21,T27,T30,T33)</f>
        <v>347</v>
      </c>
      <c r="AP24" s="537">
        <f t="shared" si="1"/>
        <v>566</v>
      </c>
      <c r="AQ24" s="538">
        <f t="shared" si="1"/>
        <v>629</v>
      </c>
      <c r="AR24" s="523">
        <f>IF(AQ24=0,"",AP24/AQ24)</f>
        <v>0.89984101748807632</v>
      </c>
      <c r="AS24" s="43"/>
      <c r="AT24" s="17" t="s">
        <v>23</v>
      </c>
      <c r="AU24" s="17"/>
      <c r="AV24" s="17"/>
      <c r="AW24" s="524"/>
      <c r="AX24" s="17">
        <f>IF(F25&gt;G25,1,0)</f>
        <v>0</v>
      </c>
      <c r="AY24" s="46">
        <f>IF(H25&gt;I25,1,0)</f>
        <v>0</v>
      </c>
      <c r="AZ24" s="17">
        <f>IF(J25&gt;K25,1,0)</f>
        <v>0</v>
      </c>
      <c r="BA24" s="46">
        <f>IF(L25&gt;M25,1,0)</f>
        <v>0</v>
      </c>
      <c r="BB24" s="17">
        <f>IF(N25&gt;O25,1,0)</f>
        <v>0</v>
      </c>
      <c r="BC24" s="46">
        <f>IF(P25&gt;Q25,1,0)</f>
        <v>1</v>
      </c>
      <c r="BD24" s="17">
        <f>IF(R25&gt;S25,1,0)</f>
        <v>1</v>
      </c>
      <c r="BE24" s="46"/>
      <c r="BF24" s="45">
        <f t="shared" si="2"/>
        <v>2</v>
      </c>
      <c r="BG24" s="46"/>
      <c r="BH24" s="17"/>
      <c r="BI24" s="17"/>
      <c r="BJ24" s="17">
        <f>IF(AQ24&lt;&gt;0,ROUND(AP24/AQ24,2)*10,AP24*10)</f>
        <v>9</v>
      </c>
      <c r="BK24" s="17">
        <f t="shared" si="4"/>
        <v>0.89984101748807632</v>
      </c>
      <c r="BL24" s="18" t="s">
        <v>24</v>
      </c>
      <c r="BM24" s="19"/>
    </row>
    <row r="25" spans="1:65" ht="15.75" customHeight="1">
      <c r="A25" s="20"/>
      <c r="C25" s="22"/>
      <c r="D25" s="23"/>
      <c r="E25" s="620"/>
      <c r="F25" s="158" t="str">
        <f>R116</f>
        <v/>
      </c>
      <c r="G25" s="159" t="str">
        <f>S116</f>
        <v/>
      </c>
      <c r="H25" s="139">
        <f>R117</f>
        <v>0</v>
      </c>
      <c r="I25" s="140">
        <f>S117</f>
        <v>3</v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486">
        <f>R120</f>
        <v>1</v>
      </c>
      <c r="O25" s="487">
        <f>S120</f>
        <v>3</v>
      </c>
      <c r="P25" s="139">
        <f>R121</f>
        <v>3</v>
      </c>
      <c r="Q25" s="140">
        <f>S121</f>
        <v>1</v>
      </c>
      <c r="R25" s="158">
        <f>R122</f>
        <v>3</v>
      </c>
      <c r="S25" s="56">
        <f>S122</f>
        <v>0</v>
      </c>
      <c r="T25" s="57" t="s">
        <v>22</v>
      </c>
      <c r="U25" s="160" t="s">
        <v>22</v>
      </c>
      <c r="V25" s="498" t="str">
        <f>R123</f>
        <v/>
      </c>
      <c r="W25" s="249" t="str">
        <f>S123</f>
        <v/>
      </c>
      <c r="X25" s="237" t="str">
        <f>R124</f>
        <v/>
      </c>
      <c r="Y25" s="496" t="str">
        <f>S124</f>
        <v/>
      </c>
      <c r="Z25" s="497" t="str">
        <f>R125</f>
        <v/>
      </c>
      <c r="AA25" s="497" t="str">
        <f>S125</f>
        <v/>
      </c>
      <c r="AB25" s="36">
        <f>BI126</f>
        <v>8</v>
      </c>
      <c r="AC25" s="36">
        <f>BA126+BE126</f>
        <v>2</v>
      </c>
      <c r="AD25" s="36">
        <f>BB126+BF126</f>
        <v>0</v>
      </c>
      <c r="AE25" s="36">
        <f>BC126+BG126</f>
        <v>0</v>
      </c>
      <c r="AF25" s="36">
        <f>BD126+BH126</f>
        <v>6</v>
      </c>
      <c r="AG25" s="36">
        <f>AP25</f>
        <v>9</v>
      </c>
      <c r="AH25" s="36">
        <f>AQ25</f>
        <v>19</v>
      </c>
      <c r="AI25" s="58">
        <f>AP26</f>
        <v>6</v>
      </c>
      <c r="AJ25" s="58">
        <f>AQ26</f>
        <v>18</v>
      </c>
      <c r="AK25" s="36">
        <f>BE25</f>
        <v>7</v>
      </c>
      <c r="AL25" s="59">
        <f t="shared" si="10"/>
        <v>7</v>
      </c>
      <c r="AM25" s="59">
        <f t="shared" si="10"/>
        <v>7</v>
      </c>
      <c r="AN25" s="59">
        <f>SUM(U4,U7,U10,U13,U16,U19,U22,U28,U31,U34)</f>
        <v>2</v>
      </c>
      <c r="AO25" s="60">
        <f>SUM(T4,T7,T10,T13,T16,T19,T22,T28,T31,T34)</f>
        <v>12</v>
      </c>
      <c r="AP25" s="61">
        <f t="shared" si="1"/>
        <v>9</v>
      </c>
      <c r="AQ25" s="62">
        <f t="shared" si="1"/>
        <v>19</v>
      </c>
      <c r="AR25" s="527">
        <f>IF(AQ25=0,"",AP25/AQ25)</f>
        <v>0.47368421052631576</v>
      </c>
      <c r="AS25" s="63">
        <f>BE25</f>
        <v>7</v>
      </c>
      <c r="AT25" s="17"/>
      <c r="AU25" s="17"/>
      <c r="AV25" s="104"/>
      <c r="AW25" s="528">
        <f>AP26*10000000-AQ26*100000+BG25*1000+BJ25+BJ24/100</f>
        <v>58202005.090000004</v>
      </c>
      <c r="AX25" s="17"/>
      <c r="AY25" s="46">
        <f>IF(AW25&lt;AW4,8,7)</f>
        <v>8</v>
      </c>
      <c r="AZ25" s="17">
        <f>IF(AW25&lt;AW7,AY25,AY25-1)</f>
        <v>8</v>
      </c>
      <c r="BA25" s="46">
        <f>IF(AW25&lt;AW10,AZ25,AZ25-1)</f>
        <v>8</v>
      </c>
      <c r="BB25" s="17">
        <f>IF(AW25&lt;AW13,BA25,BA25-1)</f>
        <v>7</v>
      </c>
      <c r="BC25" s="46">
        <f>IF(AW25&lt;AW16,BB25,BB25-1)</f>
        <v>7</v>
      </c>
      <c r="BD25" s="17">
        <f>IF(AW25&lt;AW19,BC25,BC25-1)</f>
        <v>7</v>
      </c>
      <c r="BE25" s="46">
        <f>IF(AW25&lt;AW22,BD25,BD25-1)</f>
        <v>7</v>
      </c>
      <c r="BF25" s="45"/>
      <c r="BG25" s="46">
        <f>BF24+BF26</f>
        <v>2</v>
      </c>
      <c r="BH25" s="17"/>
      <c r="BI25" s="17"/>
      <c r="BJ25" s="17">
        <f>IF(BK25&lt;&gt;0,ROUND(BK25*10,0),0)</f>
        <v>5</v>
      </c>
      <c r="BK25" s="17">
        <f t="shared" si="4"/>
        <v>0.47368421052631576</v>
      </c>
      <c r="BL25" s="18" t="s">
        <v>6</v>
      </c>
      <c r="BM25" s="19"/>
    </row>
    <row r="26" spans="1:65" ht="16.5" customHeight="1" thickBot="1">
      <c r="A26" s="20"/>
      <c r="C26" s="22"/>
      <c r="D26" s="23"/>
      <c r="E26" s="621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3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490">
        <f>T120</f>
        <v>0</v>
      </c>
      <c r="O26" s="491">
        <f>U120</f>
        <v>3</v>
      </c>
      <c r="P26" s="121">
        <f>T121</f>
        <v>3</v>
      </c>
      <c r="Q26" s="122">
        <f>U121</f>
        <v>0</v>
      </c>
      <c r="R26" s="162">
        <f>T122</f>
        <v>3</v>
      </c>
      <c r="S26" s="75">
        <f>U122</f>
        <v>0</v>
      </c>
      <c r="T26" s="164" t="s">
        <v>22</v>
      </c>
      <c r="U26" s="165" t="s">
        <v>22</v>
      </c>
      <c r="V26" s="499">
        <f>T123</f>
        <v>0</v>
      </c>
      <c r="W26" s="251">
        <f>U123</f>
        <v>0</v>
      </c>
      <c r="X26" s="500">
        <f>T124</f>
        <v>0</v>
      </c>
      <c r="Y26" s="501">
        <f>U124</f>
        <v>0</v>
      </c>
      <c r="Z26" s="502">
        <f>T125</f>
        <v>0</v>
      </c>
      <c r="AA26" s="502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05">
        <f t="shared" si="10"/>
        <v>6</v>
      </c>
      <c r="AM26" s="80">
        <f t="shared" si="10"/>
        <v>6</v>
      </c>
      <c r="AN26" s="80">
        <f>SUM(U5,U8,U11,U14,U17,U20,U23,U29,U32,U35)</f>
        <v>0</v>
      </c>
      <c r="AO26" s="81">
        <f>SUM(T5,T8,T11,T14,T17,T20,T23,T29,T32,T35)</f>
        <v>12</v>
      </c>
      <c r="AP26" s="82">
        <f t="shared" si="1"/>
        <v>6</v>
      </c>
      <c r="AQ26" s="539">
        <f t="shared" si="1"/>
        <v>18</v>
      </c>
      <c r="AR26" s="540"/>
      <c r="AS26" s="85"/>
      <c r="AT26" s="532" t="s">
        <v>25</v>
      </c>
      <c r="AU26" s="19"/>
      <c r="AV26" s="87"/>
      <c r="AW26" s="533"/>
      <c r="AX26" s="87">
        <f>IF(T4&lt;U4,1,0)</f>
        <v>0</v>
      </c>
      <c r="AY26" s="89">
        <f>IF(T7&lt;U7,1,0)</f>
        <v>0</v>
      </c>
      <c r="AZ26" s="87">
        <f>IF(T10&lt;U10,1,0)</f>
        <v>0</v>
      </c>
      <c r="BA26" s="89">
        <f>IF(T13&lt;U13,1,0)</f>
        <v>0</v>
      </c>
      <c r="BB26" s="87">
        <f>IF(T16&lt;U16,1,0)</f>
        <v>0</v>
      </c>
      <c r="BC26" s="89">
        <f>IF(T19&lt;U19,1,0)</f>
        <v>0</v>
      </c>
      <c r="BD26" s="87">
        <f>IF(T22&lt;U22,1,0)</f>
        <v>0</v>
      </c>
      <c r="BE26" s="89"/>
      <c r="BF26" s="87">
        <f t="shared" si="2"/>
        <v>0</v>
      </c>
      <c r="BG26" s="89"/>
      <c r="BH26" s="17"/>
      <c r="BI26" s="17"/>
      <c r="BJ26" s="17"/>
      <c r="BK26" s="17"/>
      <c r="BL26" s="17"/>
      <c r="BM26" s="19"/>
    </row>
    <row r="27" spans="1:65" ht="15.75" hidden="1" customHeight="1">
      <c r="A27" s="20"/>
      <c r="C27" s="22"/>
      <c r="D27" s="23"/>
      <c r="E27" s="617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541">
        <f t="shared" ref="AL27:AM29" si="11">SUM(F27,H27,J27,L27,N27,P27,R27,T27,X27,Z27)</f>
        <v>0</v>
      </c>
      <c r="AM27" s="542">
        <f t="shared" si="11"/>
        <v>0</v>
      </c>
      <c r="AN27" s="541">
        <f>SUM(W3,W6,W9,W12,W15,W18,W21,W24,W30,W33)</f>
        <v>0</v>
      </c>
      <c r="AO27" s="543">
        <f>SUM(V3,V6,V9,V12,V15,V18,V21,V24,V30,V33)</f>
        <v>0</v>
      </c>
      <c r="AP27" s="544">
        <f t="shared" si="1"/>
        <v>0</v>
      </c>
      <c r="AQ27" s="545">
        <f t="shared" si="1"/>
        <v>0</v>
      </c>
      <c r="AR27" s="245" t="str">
        <f>IF(AQ27=0,"",AP27/AQ27)</f>
        <v/>
      </c>
      <c r="AS27" s="134">
        <f>BH28</f>
        <v>9</v>
      </c>
      <c r="AT27" s="135" t="s">
        <v>23</v>
      </c>
      <c r="AU27" s="546">
        <f>AP29*100-AQ29</f>
        <v>0</v>
      </c>
      <c r="AV27" s="546">
        <f>AR28</f>
        <v>0</v>
      </c>
      <c r="AW27" s="546"/>
      <c r="AX27" s="136">
        <f>IF(F28&gt;G28,1,0)</f>
        <v>0</v>
      </c>
      <c r="AY27" s="137">
        <f>IF(J28&gt;K28,1,0)</f>
        <v>0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0</v>
      </c>
      <c r="BI27" s="22"/>
      <c r="BJ27" s="19">
        <f>IF(AQ27&lt;&gt;0,ROUND(AP27/AQ27,1)*10,0)</f>
        <v>0</v>
      </c>
      <c r="BK27" s="22">
        <f t="shared" si="4"/>
        <v>0</v>
      </c>
      <c r="BL27" s="138" t="s">
        <v>24</v>
      </c>
    </row>
    <row r="28" spans="1:65" ht="15.75" hidden="1" customHeight="1">
      <c r="A28" s="20"/>
      <c r="C28" s="22"/>
      <c r="D28" s="23"/>
      <c r="E28" s="617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9</v>
      </c>
      <c r="AL28" s="547">
        <f t="shared" si="11"/>
        <v>0</v>
      </c>
      <c r="AM28" s="547">
        <f t="shared" si="11"/>
        <v>0</v>
      </c>
      <c r="AN28" s="547">
        <f>SUM(W4,W7,W10,W13,W16,W19,W22,W25,W31,W34)</f>
        <v>0</v>
      </c>
      <c r="AO28" s="548">
        <f>SUM(V4,V7,V10,V13,V16,V19,V22,V25,V31,V34)</f>
        <v>0</v>
      </c>
      <c r="AP28" s="549">
        <f t="shared" si="1"/>
        <v>0</v>
      </c>
      <c r="AQ28" s="550">
        <f t="shared" si="1"/>
        <v>0</v>
      </c>
      <c r="AR28" s="161">
        <f>AP28-AQ28</f>
        <v>0</v>
      </c>
      <c r="AS28" s="145"/>
      <c r="AU28" s="546"/>
      <c r="AV28" s="551"/>
      <c r="AW28" s="551">
        <f>AP29*100000000-AQ29*10000000+BJ28+BJ27</f>
        <v>0</v>
      </c>
      <c r="AX28" s="136"/>
      <c r="AY28" s="137">
        <f>IF(AW28&lt;AW31,11,10)</f>
        <v>10</v>
      </c>
      <c r="AZ28" s="136">
        <f>IF(AW28&lt;AW34,AY28,AY28-1)</f>
        <v>9</v>
      </c>
      <c r="BA28" s="137">
        <f>IF(AW28&lt;AW4,AZ28,AZ28-1)</f>
        <v>9</v>
      </c>
      <c r="BB28" s="136">
        <f>IF(AW28&lt;AW7,BA28,BA28-1)</f>
        <v>9</v>
      </c>
      <c r="BC28" s="137">
        <f>IF(AW28&lt;AW10,BB28,BB28-1)</f>
        <v>9</v>
      </c>
      <c r="BD28" s="136">
        <f>IF(AW28&lt;AW13,BC28,BC28-1)</f>
        <v>9</v>
      </c>
      <c r="BE28" s="137">
        <f>IF(AW28&lt;AW16,BD28,BD28-1)</f>
        <v>9</v>
      </c>
      <c r="BF28" s="136">
        <f>IF(AW28&lt;AW19,BE28,BE28-1)</f>
        <v>9</v>
      </c>
      <c r="BG28" s="137">
        <f>IF(AW28&lt;AW22,BF28,BF28-1)</f>
        <v>9</v>
      </c>
      <c r="BH28" s="136">
        <f>IF(AW28&lt;AW25,BG28,BG28-1)</f>
        <v>9</v>
      </c>
      <c r="BI28" s="22">
        <f>BH27+BH29</f>
        <v>0</v>
      </c>
      <c r="BJ28" s="19">
        <f>IF(AQ28&lt;&gt;0,ROUND(AP28/AQ28,1)*10000,0)</f>
        <v>0</v>
      </c>
      <c r="BK28" s="22">
        <f t="shared" si="4"/>
        <v>0</v>
      </c>
      <c r="BL28" s="138" t="s">
        <v>6</v>
      </c>
    </row>
    <row r="29" spans="1:65" ht="16.5" hidden="1" customHeight="1">
      <c r="A29" s="20"/>
      <c r="C29" s="22"/>
      <c r="D29" s="23"/>
      <c r="E29" s="617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552">
        <f t="shared" si="11"/>
        <v>0</v>
      </c>
      <c r="AM29" s="553">
        <f t="shared" si="11"/>
        <v>0</v>
      </c>
      <c r="AN29" s="553">
        <f>SUM(W5,W8,W11,W14,W17,W20,W23,W26,W32,W35)</f>
        <v>0</v>
      </c>
      <c r="AO29" s="554">
        <f>SUM(V5,V8,V11,V14,V17,V20,V23,V26,V32,V35)</f>
        <v>0</v>
      </c>
      <c r="AP29" s="555">
        <f t="shared" si="1"/>
        <v>0</v>
      </c>
      <c r="AQ29" s="556">
        <f t="shared" si="1"/>
        <v>0</v>
      </c>
      <c r="AR29" s="168"/>
      <c r="AS29" s="153"/>
      <c r="AT29" s="135" t="s">
        <v>25</v>
      </c>
      <c r="AU29" s="546"/>
      <c r="AV29" s="551"/>
      <c r="AW29" s="546"/>
      <c r="AX29" s="136">
        <f>IF(G32=3,1,0)</f>
        <v>0</v>
      </c>
      <c r="AY29" s="137">
        <f>IF(J30&gt;K30,1,0)</f>
        <v>0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0</v>
      </c>
      <c r="BI29" s="22"/>
      <c r="BK29" s="22"/>
    </row>
    <row r="30" spans="1:65" ht="15.75" hidden="1" customHeight="1">
      <c r="A30" s="20"/>
      <c r="C30" s="22"/>
      <c r="D30" s="23"/>
      <c r="E30" s="617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541">
        <f t="shared" ref="AL30:AM32" si="12">SUM(F30,H30,J30,L30,N30,P30,R30,T30,V30,Z30)</f>
        <v>0</v>
      </c>
      <c r="AM30" s="542">
        <f t="shared" si="12"/>
        <v>0</v>
      </c>
      <c r="AN30" s="541">
        <f>SUM(Y3,Y6,Y9,Y12,Y15,Y18,Y21,Y24,Y27,Y33)</f>
        <v>0</v>
      </c>
      <c r="AO30" s="543">
        <f>SUM(X3,X6,X9,X12,X15,X18,X21,X24,X27,X33)</f>
        <v>0</v>
      </c>
      <c r="AP30" s="544">
        <f t="shared" si="1"/>
        <v>0</v>
      </c>
      <c r="AQ30" s="545">
        <f t="shared" si="1"/>
        <v>0</v>
      </c>
      <c r="AR30" s="157" t="str">
        <f>IF(AQ30=0,"",AP30/AQ30)</f>
        <v/>
      </c>
      <c r="AS30" s="134">
        <f>BH31</f>
        <v>9</v>
      </c>
      <c r="AT30" s="135" t="s">
        <v>23</v>
      </c>
      <c r="AU30" s="135">
        <f>AP32*100-AQ32</f>
        <v>0</v>
      </c>
      <c r="AV30" s="135">
        <f>AR31</f>
        <v>0</v>
      </c>
      <c r="AW30" s="546"/>
      <c r="AX30" s="169">
        <f>IF(F31&gt;G31,1,0)</f>
        <v>0</v>
      </c>
      <c r="AY30" s="137">
        <f>IF(H31&gt;I31,1,0)</f>
        <v>0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0</v>
      </c>
      <c r="BI30" s="169"/>
      <c r="BJ30" s="19">
        <f>IF(AQ30&lt;&gt;0,ROUND(AP30/AQ30,1)*10,0)</f>
        <v>0</v>
      </c>
      <c r="BK30" s="22">
        <f t="shared" si="4"/>
        <v>0</v>
      </c>
      <c r="BL30" s="138" t="s">
        <v>24</v>
      </c>
    </row>
    <row r="31" spans="1:65" ht="15.75" hidden="1" customHeight="1">
      <c r="A31" s="20"/>
      <c r="C31" s="22"/>
      <c r="D31" s="23"/>
      <c r="E31" s="617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9</v>
      </c>
      <c r="AL31" s="547">
        <f t="shared" si="12"/>
        <v>0</v>
      </c>
      <c r="AM31" s="547">
        <f t="shared" si="12"/>
        <v>0</v>
      </c>
      <c r="AN31" s="547">
        <f>SUM(Y4,Y7,Y10,Y13,Y16,Y19,Y22,Y25,Y28,Y34)</f>
        <v>0</v>
      </c>
      <c r="AO31" s="548">
        <f>SUM(X4,X7,X10,X13,X16,X19,X22,X25,X28,X34)</f>
        <v>0</v>
      </c>
      <c r="AP31" s="549">
        <f t="shared" si="1"/>
        <v>0</v>
      </c>
      <c r="AQ31" s="550">
        <f t="shared" si="1"/>
        <v>0</v>
      </c>
      <c r="AR31" s="161">
        <f>AP31-AQ31</f>
        <v>0</v>
      </c>
      <c r="AS31" s="145"/>
      <c r="AV31" s="557"/>
      <c r="AW31" s="551">
        <f>AP32*100000000-AQ32*10000000+BJ31+BJ30</f>
        <v>0</v>
      </c>
      <c r="AX31" s="169"/>
      <c r="AY31" s="137">
        <f>IF(AW31&lt;AW34,11,10)</f>
        <v>10</v>
      </c>
      <c r="AZ31" s="169">
        <f>IF(AW31&lt;AW4,AY31,AY31-1)</f>
        <v>10</v>
      </c>
      <c r="BA31" s="137">
        <f>IF(AW31&lt;AW7,AZ31,AZ31-1)</f>
        <v>10</v>
      </c>
      <c r="BB31" s="169">
        <f>IF(AW31&lt;AW10,BA31,BA31-1)</f>
        <v>10</v>
      </c>
      <c r="BC31" s="137">
        <f>IF(AW31&lt;AW13,BB31,BB31-1)</f>
        <v>10</v>
      </c>
      <c r="BD31" s="169">
        <f>IF(AW31&lt;AW16,BC31,BC31-1)</f>
        <v>10</v>
      </c>
      <c r="BE31" s="137">
        <f>IF(AW31&lt;AW19,BD31,BD31-1)</f>
        <v>10</v>
      </c>
      <c r="BF31" s="169">
        <f>IF(AW31&lt;AW22,BE31,BE31-1)</f>
        <v>10</v>
      </c>
      <c r="BG31" s="137">
        <f>IF(AW31&lt;AW25,BF31,BF31-1)</f>
        <v>10</v>
      </c>
      <c r="BH31" s="169">
        <f>IF(AW31&lt;AW28,BG31,BG31-1)</f>
        <v>9</v>
      </c>
      <c r="BI31" s="169">
        <f>BH30+BH32</f>
        <v>0</v>
      </c>
      <c r="BJ31" s="19">
        <f>IF(AQ31&lt;&gt;0,ROUND(AP31/AQ31,1)*10000,0)</f>
        <v>0</v>
      </c>
      <c r="BK31" s="22">
        <f t="shared" si="4"/>
        <v>0</v>
      </c>
      <c r="BL31" s="138" t="s">
        <v>6</v>
      </c>
    </row>
    <row r="32" spans="1:65" ht="16.5" hidden="1" customHeight="1">
      <c r="A32" s="20"/>
      <c r="C32" s="22"/>
      <c r="D32" s="23"/>
      <c r="E32" s="617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558">
        <f t="shared" si="12"/>
        <v>0</v>
      </c>
      <c r="AM32" s="559">
        <f t="shared" si="12"/>
        <v>0</v>
      </c>
      <c r="AN32" s="559">
        <f>SUM(Y5,Y8,Y11,Y14,Y17,Y20,Y23,Y26,Y29,Y35)</f>
        <v>0</v>
      </c>
      <c r="AO32" s="554">
        <f>SUM(X5,X8,X11,X14,X17,X20,X23,X26,X29,X35)</f>
        <v>0</v>
      </c>
      <c r="AP32" s="555">
        <f t="shared" si="1"/>
        <v>0</v>
      </c>
      <c r="AQ32" s="556">
        <f t="shared" si="1"/>
        <v>0</v>
      </c>
      <c r="AR32" s="168"/>
      <c r="AS32" s="153"/>
      <c r="AT32" s="135" t="s">
        <v>25</v>
      </c>
      <c r="AV32" s="557"/>
      <c r="AW32" s="546"/>
      <c r="AX32" s="169">
        <f>IF(X4&lt;Y4,1,0)</f>
        <v>0</v>
      </c>
      <c r="AY32" s="137">
        <f>IF(X7&lt;Y7,1,0)</f>
        <v>0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0</v>
      </c>
      <c r="BI32" s="169"/>
      <c r="BK32" s="22"/>
    </row>
    <row r="33" spans="1:64" ht="15.75" hidden="1" customHeight="1" thickBot="1">
      <c r="A33" s="20"/>
      <c r="C33" s="22"/>
      <c r="D33" s="23"/>
      <c r="E33" s="617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541">
        <f t="shared" ref="AL33:AM35" si="13">SUM(F33,H33,J33,L33,N33,P33,R33,T33,V33,X33)</f>
        <v>0</v>
      </c>
      <c r="AM33" s="542">
        <f t="shared" si="13"/>
        <v>0</v>
      </c>
      <c r="AN33" s="541">
        <f>SUM(AA3,AA6,AA9,AA12,AA15,AA18,AA21,AA24,AA27,AA30)</f>
        <v>0</v>
      </c>
      <c r="AO33" s="543">
        <f>SUM(Z3,Z6,Z9,Z12,Z15,Z18,Z21,Z24,Z27,Z30)</f>
        <v>0</v>
      </c>
      <c r="AP33" s="544">
        <f t="shared" si="1"/>
        <v>0</v>
      </c>
      <c r="AQ33" s="545">
        <f t="shared" si="1"/>
        <v>0</v>
      </c>
      <c r="AR33" s="157" t="str">
        <f>IF(AQ33=0,"",AP33/AQ33)</f>
        <v/>
      </c>
      <c r="AS33" s="134">
        <f>BH34</f>
        <v>9</v>
      </c>
      <c r="AT33" s="135" t="s">
        <v>23</v>
      </c>
      <c r="AU33" s="546">
        <f>AP35*100-AQ35</f>
        <v>0</v>
      </c>
      <c r="AV33" s="546">
        <f>AR34</f>
        <v>0</v>
      </c>
      <c r="AW33" s="546"/>
      <c r="AX33" s="136">
        <f>IF(F34&gt;G34,1,0)</f>
        <v>0</v>
      </c>
      <c r="AY33" s="137">
        <f>IF(H34&gt;I34,1,0)</f>
        <v>0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0</v>
      </c>
      <c r="BI33" s="22"/>
      <c r="BJ33" s="19">
        <f>IF(AQ33&lt;&gt;0,ROUND(AP33/AQ33,1)*10,0)</f>
        <v>0</v>
      </c>
      <c r="BK33" s="22">
        <f t="shared" si="4"/>
        <v>0</v>
      </c>
      <c r="BL33" s="138" t="s">
        <v>24</v>
      </c>
    </row>
    <row r="34" spans="1:64" ht="15.75" hidden="1" customHeight="1" thickBot="1">
      <c r="A34" s="20"/>
      <c r="C34" s="22"/>
      <c r="D34" s="23"/>
      <c r="E34" s="617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9</v>
      </c>
      <c r="AL34" s="547">
        <f t="shared" si="13"/>
        <v>0</v>
      </c>
      <c r="AM34" s="547">
        <f t="shared" si="13"/>
        <v>0</v>
      </c>
      <c r="AN34" s="547">
        <f>SUM(AA4,AA7,AA10,AA13,AA16,AA19,AA22,AA25,AA28,AA31)</f>
        <v>0</v>
      </c>
      <c r="AO34" s="548">
        <f>SUM(Z4,Z7,Z10,Z13,Z16,Z19,Z22,Z25,Z28,Z31)</f>
        <v>0</v>
      </c>
      <c r="AP34" s="549">
        <f t="shared" si="1"/>
        <v>0</v>
      </c>
      <c r="AQ34" s="550">
        <f t="shared" si="1"/>
        <v>0</v>
      </c>
      <c r="AR34" s="161">
        <f>AP34-AQ34</f>
        <v>0</v>
      </c>
      <c r="AS34" s="145"/>
      <c r="AU34" s="546"/>
      <c r="AV34" s="551"/>
      <c r="AW34" s="551">
        <f>AP35*100000000-AQ35*10000000+BJ34+BJ33</f>
        <v>0</v>
      </c>
      <c r="AX34" s="136"/>
      <c r="AY34" s="137">
        <f>IF(AW34&lt;AW4,11,10)</f>
        <v>11</v>
      </c>
      <c r="AZ34" s="136">
        <f>IF(AW34&lt;AW7,AY34,AY34-1)</f>
        <v>11</v>
      </c>
      <c r="BA34" s="137">
        <f>IF(AW34&lt;AW10,AZ34,AZ34-1)</f>
        <v>11</v>
      </c>
      <c r="BB34" s="136">
        <f>IF(AW34&lt;AW13,BA34,BA34-1)</f>
        <v>11</v>
      </c>
      <c r="BC34" s="137">
        <f>IF(AW34&lt;AW16,BB34,BB34-1)</f>
        <v>11</v>
      </c>
      <c r="BD34" s="136">
        <f>IF(AW34&lt;AW19,BC34,BC34-1)</f>
        <v>11</v>
      </c>
      <c r="BE34" s="137">
        <f>IF(AW34&lt;AW22,BD34,BD34-1)</f>
        <v>11</v>
      </c>
      <c r="BF34" s="136">
        <f>IF(AW34&lt;AW25,BE34,BE34-1)</f>
        <v>11</v>
      </c>
      <c r="BG34" s="137">
        <f>IF(AW34&lt;AW28,BF34,BF34-1)</f>
        <v>10</v>
      </c>
      <c r="BH34" s="136">
        <f>IF(AW34&lt;AW31,BG34,BG34-1)</f>
        <v>9</v>
      </c>
      <c r="BI34" s="22">
        <f>BH33+BH35</f>
        <v>0</v>
      </c>
      <c r="BJ34" s="19">
        <f>IF(AQ34&lt;&gt;0,ROUND(AP34/AQ34,1)*10000,0)</f>
        <v>0</v>
      </c>
      <c r="BK34" s="22">
        <f t="shared" si="4"/>
        <v>0</v>
      </c>
      <c r="BL34" s="138" t="s">
        <v>6</v>
      </c>
    </row>
    <row r="35" spans="1:64" ht="16.5" hidden="1" customHeight="1" thickBot="1">
      <c r="A35" s="20"/>
      <c r="C35" s="22"/>
      <c r="D35" s="23"/>
      <c r="E35" s="617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558">
        <f t="shared" si="13"/>
        <v>0</v>
      </c>
      <c r="AM35" s="559">
        <f t="shared" si="13"/>
        <v>0</v>
      </c>
      <c r="AN35" s="559">
        <f>SUM(AA5,AA8,AA11,AA14,AA17,AA20,AA23,AA26,AA29,AA32)</f>
        <v>0</v>
      </c>
      <c r="AO35" s="554">
        <f>SUM(Z5,Z8,Z11,Z14,Z17,Z20,Z23,Z26,Z29,Z32)</f>
        <v>0</v>
      </c>
      <c r="AP35" s="555">
        <f t="shared" si="1"/>
        <v>0</v>
      </c>
      <c r="AQ35" s="556">
        <f t="shared" si="1"/>
        <v>0</v>
      </c>
      <c r="AR35" s="170"/>
      <c r="AS35" s="153"/>
      <c r="AT35" s="135" t="s">
        <v>25</v>
      </c>
      <c r="AU35" s="546"/>
      <c r="AV35" s="551"/>
      <c r="AW35" s="546"/>
      <c r="AX35" s="136">
        <f>IF(Z4&lt;AA4,1,0)</f>
        <v>0</v>
      </c>
      <c r="AY35" s="137">
        <f>IF(Z7&lt;AA7,1,0)</f>
        <v>0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0</v>
      </c>
      <c r="BI35" s="22"/>
      <c r="BK35" s="22"/>
    </row>
    <row r="36" spans="1:64" ht="15.75" customHeight="1">
      <c r="A36" s="20"/>
      <c r="C36" s="22"/>
      <c r="D36" s="23"/>
      <c r="E36" s="23"/>
      <c r="AL36" s="19"/>
      <c r="AM36" s="19"/>
      <c r="AN36" s="19"/>
      <c r="AO36" s="19"/>
      <c r="AP36" s="19"/>
      <c r="AQ36" s="19"/>
      <c r="AR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K36" s="22"/>
    </row>
    <row r="37" spans="1:64" ht="12.75" customHeight="1">
      <c r="A37" s="171" t="s">
        <v>59</v>
      </c>
      <c r="B37" s="172" t="s">
        <v>27</v>
      </c>
      <c r="C37" s="173" t="s">
        <v>28</v>
      </c>
      <c r="D37" s="171" t="s">
        <v>29</v>
      </c>
      <c r="E37" s="171" t="s">
        <v>30</v>
      </c>
      <c r="F37" s="618" t="s">
        <v>31</v>
      </c>
      <c r="G37" s="618"/>
      <c r="H37" s="618" t="s">
        <v>32</v>
      </c>
      <c r="I37" s="618"/>
      <c r="J37" s="618" t="s">
        <v>33</v>
      </c>
      <c r="K37" s="618"/>
      <c r="L37" s="618" t="s">
        <v>34</v>
      </c>
      <c r="M37" s="618"/>
      <c r="N37" s="618" t="s">
        <v>35</v>
      </c>
      <c r="O37" s="618"/>
      <c r="P37" s="618" t="s">
        <v>7</v>
      </c>
      <c r="Q37" s="618"/>
      <c r="R37" s="618" t="s">
        <v>36</v>
      </c>
      <c r="S37" s="618"/>
      <c r="T37" s="618" t="s">
        <v>37</v>
      </c>
      <c r="U37" s="618"/>
      <c r="V37" s="618" t="s">
        <v>38</v>
      </c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  <c r="AM37" s="618"/>
      <c r="AN37" s="171"/>
      <c r="AO37" s="171"/>
      <c r="AP37" s="171"/>
      <c r="AQ37" s="171"/>
      <c r="AR37" s="174"/>
      <c r="AS37" s="171"/>
      <c r="AT37" s="175"/>
      <c r="AU37" s="175"/>
      <c r="AV37" s="175"/>
      <c r="AW37" s="175"/>
      <c r="AX37" s="174"/>
      <c r="AY37" s="174"/>
      <c r="AZ37" s="174"/>
      <c r="BA37" s="616" t="s">
        <v>39</v>
      </c>
      <c r="BB37" s="616"/>
      <c r="BC37" s="616"/>
      <c r="BD37" s="616"/>
      <c r="BE37" s="616" t="s">
        <v>40</v>
      </c>
      <c r="BF37" s="616"/>
      <c r="BG37" s="616"/>
      <c r="BH37" s="616"/>
      <c r="BI37" s="174"/>
      <c r="BK37" s="22"/>
    </row>
    <row r="38" spans="1:64" ht="13.5" customHeight="1" thickBot="1">
      <c r="A38" s="20"/>
      <c r="C38" s="22"/>
      <c r="AQ38" s="628" t="s">
        <v>41</v>
      </c>
      <c r="AR38" s="628"/>
      <c r="AS38" s="628" t="s">
        <v>42</v>
      </c>
      <c r="AT38" s="628"/>
      <c r="AU38" s="635" t="s">
        <v>43</v>
      </c>
      <c r="AV38" s="635"/>
      <c r="AW38" s="628" t="s">
        <v>44</v>
      </c>
      <c r="AX38" s="628"/>
      <c r="AY38" s="628" t="s">
        <v>45</v>
      </c>
      <c r="AZ38" s="628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3.5" customHeight="1" thickBot="1">
      <c r="A39" s="177"/>
      <c r="B39" s="178"/>
      <c r="C39" s="179"/>
      <c r="D39" s="588" t="str">
        <f>E3</f>
        <v>VBC Kaiserslautern</v>
      </c>
      <c r="E39" s="181" t="str">
        <f>E6</f>
        <v>TSV Hütschenhausen</v>
      </c>
      <c r="F39" s="182">
        <v>12</v>
      </c>
      <c r="G39" s="183">
        <v>25</v>
      </c>
      <c r="H39" s="184">
        <v>25</v>
      </c>
      <c r="I39" s="185">
        <v>22</v>
      </c>
      <c r="J39" s="182">
        <v>18</v>
      </c>
      <c r="K39" s="183">
        <v>25</v>
      </c>
      <c r="L39" s="184">
        <v>25</v>
      </c>
      <c r="M39" s="185">
        <v>21</v>
      </c>
      <c r="N39" s="182">
        <v>12</v>
      </c>
      <c r="O39" s="183">
        <v>15</v>
      </c>
      <c r="P39" s="186">
        <f>IF(F39="","",F39+H39+J39+L39+N39)</f>
        <v>92</v>
      </c>
      <c r="Q39" s="187">
        <f>IF(G39="","",G39+I39+K39+M39+O39)</f>
        <v>108</v>
      </c>
      <c r="R39" s="188">
        <f t="shared" ref="R39:S48" si="14">IF(F39="","",AQ39+AS39+AU39+AW39+AY39)</f>
        <v>2</v>
      </c>
      <c r="S39" s="189">
        <f t="shared" si="14"/>
        <v>3</v>
      </c>
      <c r="T39" s="190">
        <f>IF(AND(R39&lt;&gt;"",R39=3,S39=0),3,
              (IF(AND(R39&lt;&gt;"",R39=3,S39=1),3,
                           (IF(AND(R39&lt;&gt;"",R39=3,S39=2),2,
                        (IF(AND(R39&lt;&gt;"",R39=2),1,
                                                 (IF(AND(R39&lt;&gt;"",R39=1),0,
                                                               (IF(AND(R39&lt;&gt;"",R39=0),0,
                                                                                0)))))))))))</f>
        <v>1</v>
      </c>
      <c r="U39" s="191">
        <f>IF(AND(S39&lt;&gt;"",S39=3,R39=0),3,
              (IF(AND(S39&lt;&gt;"",S39=3,R39=1),3,
                           (IF(AND(S39&lt;&gt;"",S39=3,R39=2),2,
                        (IF(AND(S39&lt;&gt;"",S39=2),1,
                                                 (IF(AND(S39&lt;&gt;"",S39=1),0,
                                                               (IF(AND(S39&lt;&gt;"",S39=0),0,
                                                                                0)))))))))))</f>
        <v>2</v>
      </c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30" t="str">
        <f t="shared" ref="AM39:AM48" ca="1" si="15">IF(U39&lt;&gt;"","",IF(C39&lt;&gt;"","verlegt",IF(B39&lt;TODAY(),"offen","")))</f>
        <v/>
      </c>
      <c r="AN39" s="630"/>
      <c r="AO39" s="631" t="str">
        <f ca="1">IF(U39&lt;&gt;"","",IF(C39="","",IF(C39&lt;TODAY(),"offen","")))</f>
        <v/>
      </c>
      <c r="AP39" s="631"/>
      <c r="AQ39" s="192">
        <f>IF(F39&gt;G39,1,0)</f>
        <v>0</v>
      </c>
      <c r="AR39" s="192">
        <f t="shared" ref="AR39:AR48" si="16">IF(G39&gt;F39,1,0)</f>
        <v>1</v>
      </c>
      <c r="AS39" s="22">
        <f t="shared" ref="AS39:AS48" si="17">IF(H39&gt;I39,1,0)</f>
        <v>1</v>
      </c>
      <c r="AT39" s="135">
        <f t="shared" ref="AT39:AT48" si="18">IF(I39&gt;H39,1,0)</f>
        <v>0</v>
      </c>
      <c r="AU39" s="560">
        <f t="shared" ref="AU39:AU48" si="19">IF(J39&gt;K39,1,0)</f>
        <v>0</v>
      </c>
      <c r="AV39" s="560">
        <f t="shared" ref="AV39:AV48" si="20">IF(K39&gt;J39,1,0)</f>
        <v>1</v>
      </c>
      <c r="AW39" s="135">
        <f t="shared" ref="AW39:AW48" si="21">IF(L39&gt;M39,1,0)</f>
        <v>1</v>
      </c>
      <c r="AX39" s="22">
        <f t="shared" ref="AX39:AX48" si="22">IF(M39&gt;L39,1,0)</f>
        <v>0</v>
      </c>
      <c r="AY39" s="192">
        <f t="shared" ref="AY39:AY48" si="23">IF(N39&gt;O39,1,0)</f>
        <v>0</v>
      </c>
      <c r="AZ39" s="192">
        <f t="shared" ref="AZ39:AZ48" si="24">IF(O39&gt;N39,1,0)</f>
        <v>1</v>
      </c>
      <c r="BA39" s="138">
        <f>IF(T39=3,1,0)</f>
        <v>0</v>
      </c>
      <c r="BB39" s="138">
        <f>IF(T39=2,1,0)</f>
        <v>0</v>
      </c>
      <c r="BC39" s="138">
        <f>IF(T39=1,1,0)</f>
        <v>1</v>
      </c>
      <c r="BD39" s="138">
        <f>IF(AND(T39=0,U39&lt;&gt;0),1,0)</f>
        <v>0</v>
      </c>
      <c r="BE39" s="138">
        <f>IF(U50=3,1,0)</f>
        <v>0</v>
      </c>
      <c r="BF39" s="138">
        <f>IF(U50=2,1,0)</f>
        <v>0</v>
      </c>
      <c r="BG39" s="138">
        <f>IF(U50=1,1,0)</f>
        <v>0</v>
      </c>
      <c r="BH39" s="138">
        <f>IF(AND(U50=0,T50&lt;&gt;0),1,0)</f>
        <v>0</v>
      </c>
      <c r="BI39" s="22"/>
    </row>
    <row r="40" spans="1:64" ht="13.5" customHeight="1" thickBot="1">
      <c r="A40" s="194"/>
      <c r="B40" s="195"/>
      <c r="C40" s="196"/>
      <c r="D40" s="589" t="str">
        <f>D39</f>
        <v>VBC Kaiserslautern</v>
      </c>
      <c r="E40" s="590" t="str">
        <f>E9</f>
        <v>Erlenbach/Morlautern</v>
      </c>
      <c r="F40" s="199"/>
      <c r="G40" s="200"/>
      <c r="H40" s="201"/>
      <c r="I40" s="202"/>
      <c r="J40" s="199"/>
      <c r="K40" s="200"/>
      <c r="L40" s="201"/>
      <c r="M40" s="202"/>
      <c r="N40" s="199"/>
      <c r="O40" s="200"/>
      <c r="P40" s="203" t="str">
        <f t="shared" ref="P40:Q48" si="25">IF(F40="","",F40+H40+J40+L40+N40)</f>
        <v/>
      </c>
      <c r="Q40" s="204" t="str">
        <f t="shared" si="25"/>
        <v/>
      </c>
      <c r="R40" s="205" t="str">
        <f t="shared" si="14"/>
        <v/>
      </c>
      <c r="S40" s="206" t="str">
        <f t="shared" si="14"/>
        <v/>
      </c>
      <c r="T40" s="190">
        <f>IF(AND(R40&lt;&gt;"",R40=3,S40=0),3,
              (IF(AND(R40&lt;&gt;"",R40=3,S40=1),3,
                           (IF(AND(R40&lt;&gt;"",R40=3,S40=2),2,
                        (IF(AND(R40&lt;&gt;"",R40=2),1,
                                                 (IF(AND(R40&lt;&gt;"",R40=1),0,
                                                               (IF(AND(R40&lt;&gt;"",R40=0),0,
                                                                                0)))))))))))</f>
        <v>0</v>
      </c>
      <c r="U40" s="191">
        <f>IF(AND(S40&lt;&gt;"",S40=3,R40=0),3,
              (IF(AND(S40&lt;&gt;"",S40=3,R40=1),3,
                           (IF(AND(S40&lt;&gt;"",S40=3,R40=2),2,
                        (IF(AND(S40&lt;&gt;"",S40=2),1,
                                                 (IF(AND(S40&lt;&gt;"",S40=1),0,
                                                               (IF(AND(S40&lt;&gt;"",S40=0),0,
                                                                                0)))))))))))</f>
        <v>0</v>
      </c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3" t="str">
        <f t="shared" ca="1" si="15"/>
        <v/>
      </c>
      <c r="AN40" s="633"/>
      <c r="AO40" s="634" t="str">
        <f t="shared" ref="AO40:AO48" ca="1" si="26">IF(U40&lt;&gt;"","",IF(C40="","",IF(C40&lt;TODAY(),"offen","")))</f>
        <v/>
      </c>
      <c r="AP40" s="634"/>
      <c r="AQ40" s="192">
        <f t="shared" ref="AQ40:AQ48" si="27">IF(F40&gt;G40,1,0)</f>
        <v>0</v>
      </c>
      <c r="AR40" s="192">
        <f t="shared" si="16"/>
        <v>0</v>
      </c>
      <c r="AS40" s="22">
        <f t="shared" si="17"/>
        <v>0</v>
      </c>
      <c r="AT40" s="135">
        <f t="shared" si="18"/>
        <v>0</v>
      </c>
      <c r="AU40" s="560">
        <f t="shared" si="19"/>
        <v>0</v>
      </c>
      <c r="AV40" s="560">
        <f t="shared" si="20"/>
        <v>0</v>
      </c>
      <c r="AW40" s="135">
        <f t="shared" si="21"/>
        <v>0</v>
      </c>
      <c r="AX40" s="22">
        <f t="shared" si="22"/>
        <v>0</v>
      </c>
      <c r="AY40" s="192">
        <f t="shared" si="23"/>
        <v>0</v>
      </c>
      <c r="AZ40" s="192">
        <f t="shared" si="24"/>
        <v>0</v>
      </c>
      <c r="BA40" s="138">
        <f t="shared" ref="BA40:BA103" si="28">IF(T40=3,1,0)</f>
        <v>0</v>
      </c>
      <c r="BB40" s="138">
        <f t="shared" ref="BB40:BB103" si="29">IF(T40=2,1,0)</f>
        <v>0</v>
      </c>
      <c r="BC40" s="138">
        <f t="shared" ref="BC40:BC103" si="30">IF(T40=1,1,0)</f>
        <v>0</v>
      </c>
      <c r="BD40" s="138">
        <f>IF(AND(T40=0,U40&lt;&gt;0),1,0)</f>
        <v>0</v>
      </c>
      <c r="BE40" s="138">
        <f>IF(U61=3,1,0)</f>
        <v>1</v>
      </c>
      <c r="BF40" s="138">
        <f>IF(U61=2,1,0)</f>
        <v>0</v>
      </c>
      <c r="BG40" s="138">
        <f>IF(U61=1,1,0)</f>
        <v>0</v>
      </c>
      <c r="BH40" s="138">
        <f>IF(AND(U61=0,T61&lt;&gt;0),1,0)</f>
        <v>0</v>
      </c>
      <c r="BI40" s="22"/>
    </row>
    <row r="41" spans="1:64" ht="13.5" customHeight="1" thickBot="1">
      <c r="A41" s="194"/>
      <c r="B41" s="195"/>
      <c r="C41" s="196"/>
      <c r="D41" s="589" t="str">
        <f>D39</f>
        <v>VBC Kaiserslautern</v>
      </c>
      <c r="E41" s="590" t="str">
        <f>E12</f>
        <v>SV Miesau</v>
      </c>
      <c r="F41" s="199">
        <v>25</v>
      </c>
      <c r="G41" s="200">
        <v>10</v>
      </c>
      <c r="H41" s="201">
        <v>25</v>
      </c>
      <c r="I41" s="202">
        <v>17</v>
      </c>
      <c r="J41" s="199">
        <v>25</v>
      </c>
      <c r="K41" s="200">
        <v>19</v>
      </c>
      <c r="L41" s="201"/>
      <c r="M41" s="202"/>
      <c r="N41" s="199"/>
      <c r="O41" s="200"/>
      <c r="P41" s="203">
        <f t="shared" si="25"/>
        <v>75</v>
      </c>
      <c r="Q41" s="204">
        <f t="shared" si="25"/>
        <v>46</v>
      </c>
      <c r="R41" s="205">
        <f t="shared" si="14"/>
        <v>3</v>
      </c>
      <c r="S41" s="206">
        <f t="shared" si="14"/>
        <v>0</v>
      </c>
      <c r="T41" s="190">
        <f t="shared" ref="T41:T104" si="31">IF(AND(R41&lt;&gt;"",R41=3,S41=0),3,
              (IF(AND(R41&lt;&gt;"",R41=3,S41=1),3,
                           (IF(AND(R41&lt;&gt;"",R41=3,S41=2),2,
                        (IF(AND(R41&lt;&gt;"",R41=2),1,
                                                 (IF(AND(R41&lt;&gt;"",R41=1),0,
                                                               (IF(AND(R41&lt;&gt;"",R41=0),0,
                                                                                0)))))))))))</f>
        <v>3</v>
      </c>
      <c r="U41" s="191">
        <f t="shared" ref="U41:U104" si="32">IF(AND(S41&lt;&gt;"",S41=3,R41=0),3,
              (IF(AND(S41&lt;&gt;"",S41=3,R41=1),3,
                           (IF(AND(S41&lt;&gt;"",S41=3,R41=2),2,
                        (IF(AND(S41&lt;&gt;"",S41=2),1,
                                                 (IF(AND(S41&lt;&gt;"",S41=1),0,
                                                               (IF(AND(S41&lt;&gt;"",S41=0),0,
                                                                                0)))))))))))</f>
        <v>0</v>
      </c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3" t="str">
        <f t="shared" ca="1" si="15"/>
        <v/>
      </c>
      <c r="AN41" s="633"/>
      <c r="AO41" s="634" t="str">
        <f t="shared" ca="1" si="26"/>
        <v/>
      </c>
      <c r="AP41" s="634"/>
      <c r="AQ41" s="192">
        <f t="shared" si="27"/>
        <v>1</v>
      </c>
      <c r="AR41" s="192">
        <f t="shared" si="16"/>
        <v>0</v>
      </c>
      <c r="AS41" s="22">
        <f t="shared" si="17"/>
        <v>1</v>
      </c>
      <c r="AT41" s="135">
        <f t="shared" si="18"/>
        <v>0</v>
      </c>
      <c r="AU41" s="560">
        <f t="shared" si="19"/>
        <v>1</v>
      </c>
      <c r="AV41" s="560">
        <f t="shared" si="20"/>
        <v>0</v>
      </c>
      <c r="AW41" s="135">
        <f t="shared" si="21"/>
        <v>0</v>
      </c>
      <c r="AX41" s="22">
        <f t="shared" si="22"/>
        <v>0</v>
      </c>
      <c r="AY41" s="192">
        <f t="shared" si="23"/>
        <v>0</v>
      </c>
      <c r="AZ41" s="192">
        <f t="shared" si="24"/>
        <v>0</v>
      </c>
      <c r="BA41" s="138">
        <f t="shared" si="28"/>
        <v>1</v>
      </c>
      <c r="BB41" s="138">
        <f t="shared" si="29"/>
        <v>0</v>
      </c>
      <c r="BC41" s="138">
        <f t="shared" si="30"/>
        <v>0</v>
      </c>
      <c r="BD41" s="138">
        <f t="shared" ref="BD41:BD103" si="33">IF(AND(T41=0,U41&lt;&gt;0),1,0)</f>
        <v>0</v>
      </c>
      <c r="BE41" s="138">
        <f>IF(U72=3,1,0)</f>
        <v>0</v>
      </c>
      <c r="BF41" s="138">
        <f>IF(U72=2,1,0)</f>
        <v>0</v>
      </c>
      <c r="BG41" s="138">
        <f>IF(U72=1,1,0)</f>
        <v>0</v>
      </c>
      <c r="BH41" s="138">
        <f>IF(AND(U72=0,T72&lt;&gt;0),1,0)</f>
        <v>0</v>
      </c>
      <c r="BI41" s="22"/>
    </row>
    <row r="42" spans="1:64" ht="13.5" customHeight="1" thickBot="1">
      <c r="A42" s="194"/>
      <c r="B42" s="195"/>
      <c r="C42" s="196"/>
      <c r="D42" s="589" t="str">
        <f>D41</f>
        <v>VBC Kaiserslautern</v>
      </c>
      <c r="E42" s="590" t="str">
        <f>E15</f>
        <v>TuS Kriegsfeld</v>
      </c>
      <c r="F42" s="199">
        <v>25</v>
      </c>
      <c r="G42" s="200">
        <v>18</v>
      </c>
      <c r="H42" s="201">
        <v>25</v>
      </c>
      <c r="I42" s="202">
        <v>21</v>
      </c>
      <c r="J42" s="199">
        <v>25</v>
      </c>
      <c r="K42" s="200">
        <v>11</v>
      </c>
      <c r="L42" s="201"/>
      <c r="M42" s="202"/>
      <c r="N42" s="199"/>
      <c r="O42" s="200"/>
      <c r="P42" s="203">
        <f t="shared" si="25"/>
        <v>75</v>
      </c>
      <c r="Q42" s="204">
        <f t="shared" si="25"/>
        <v>50</v>
      </c>
      <c r="R42" s="205">
        <f t="shared" si="14"/>
        <v>3</v>
      </c>
      <c r="S42" s="206">
        <f t="shared" si="14"/>
        <v>0</v>
      </c>
      <c r="T42" s="190">
        <f t="shared" si="31"/>
        <v>3</v>
      </c>
      <c r="U42" s="191">
        <f t="shared" si="32"/>
        <v>0</v>
      </c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6" t="str">
        <f t="shared" ca="1" si="15"/>
        <v/>
      </c>
      <c r="AN42" s="636"/>
      <c r="AO42" s="634" t="str">
        <f t="shared" ca="1" si="26"/>
        <v/>
      </c>
      <c r="AP42" s="634"/>
      <c r="AQ42" s="192">
        <f t="shared" si="27"/>
        <v>1</v>
      </c>
      <c r="AR42" s="192">
        <f t="shared" si="16"/>
        <v>0</v>
      </c>
      <c r="AS42" s="22">
        <f t="shared" si="17"/>
        <v>1</v>
      </c>
      <c r="AT42" s="135">
        <f t="shared" si="18"/>
        <v>0</v>
      </c>
      <c r="AU42" s="560">
        <f t="shared" si="19"/>
        <v>1</v>
      </c>
      <c r="AV42" s="560">
        <f t="shared" si="20"/>
        <v>0</v>
      </c>
      <c r="AW42" s="135">
        <f t="shared" si="21"/>
        <v>0</v>
      </c>
      <c r="AX42" s="22">
        <f t="shared" si="22"/>
        <v>0</v>
      </c>
      <c r="AY42" s="192">
        <f t="shared" si="23"/>
        <v>0</v>
      </c>
      <c r="AZ42" s="192">
        <f t="shared" si="24"/>
        <v>0</v>
      </c>
      <c r="BA42" s="138">
        <f t="shared" si="28"/>
        <v>1</v>
      </c>
      <c r="BB42" s="138">
        <f t="shared" si="29"/>
        <v>0</v>
      </c>
      <c r="BC42" s="138">
        <f t="shared" si="30"/>
        <v>0</v>
      </c>
      <c r="BD42" s="138">
        <f t="shared" si="33"/>
        <v>0</v>
      </c>
      <c r="BE42" s="138">
        <f>IF(U83=3,1,0)</f>
        <v>0</v>
      </c>
      <c r="BF42" s="138">
        <f>IF(U83=2,1,0)</f>
        <v>0</v>
      </c>
      <c r="BG42" s="138">
        <f>IF(U83=1,1,0)</f>
        <v>0</v>
      </c>
      <c r="BH42" s="138">
        <f>IF(AND(U83=0,T83&lt;&gt;0),1,0)</f>
        <v>0</v>
      </c>
      <c r="BI42" s="22"/>
    </row>
    <row r="43" spans="1:64" ht="13.5" customHeight="1" thickBot="1">
      <c r="A43" s="194"/>
      <c r="B43" s="195"/>
      <c r="C43" s="196"/>
      <c r="D43" s="589" t="str">
        <f>D41</f>
        <v>VBC Kaiserslautern</v>
      </c>
      <c r="E43" s="198" t="str">
        <f>E18</f>
        <v>Feuerball Kaiserslautern</v>
      </c>
      <c r="F43" s="199"/>
      <c r="G43" s="200"/>
      <c r="H43" s="201"/>
      <c r="I43" s="202"/>
      <c r="J43" s="199"/>
      <c r="K43" s="200"/>
      <c r="L43" s="201"/>
      <c r="M43" s="202"/>
      <c r="N43" s="199"/>
      <c r="O43" s="200"/>
      <c r="P43" s="203" t="str">
        <f t="shared" si="25"/>
        <v/>
      </c>
      <c r="Q43" s="204" t="str">
        <f t="shared" si="25"/>
        <v/>
      </c>
      <c r="R43" s="205" t="str">
        <f t="shared" si="14"/>
        <v/>
      </c>
      <c r="S43" s="206" t="str">
        <f t="shared" si="14"/>
        <v/>
      </c>
      <c r="T43" s="190">
        <f t="shared" si="31"/>
        <v>0</v>
      </c>
      <c r="U43" s="191">
        <f t="shared" si="32"/>
        <v>0</v>
      </c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3" t="str">
        <f t="shared" ca="1" si="15"/>
        <v/>
      </c>
      <c r="AN43" s="633"/>
      <c r="AO43" s="634" t="str">
        <f t="shared" ca="1" si="26"/>
        <v/>
      </c>
      <c r="AP43" s="634"/>
      <c r="AQ43" s="192">
        <f t="shared" si="27"/>
        <v>0</v>
      </c>
      <c r="AR43" s="192">
        <f t="shared" si="16"/>
        <v>0</v>
      </c>
      <c r="AS43" s="22">
        <f t="shared" si="17"/>
        <v>0</v>
      </c>
      <c r="AT43" s="135">
        <f t="shared" si="18"/>
        <v>0</v>
      </c>
      <c r="AU43" s="560">
        <f t="shared" si="19"/>
        <v>0</v>
      </c>
      <c r="AV43" s="560">
        <f t="shared" si="20"/>
        <v>0</v>
      </c>
      <c r="AW43" s="135">
        <f t="shared" si="21"/>
        <v>0</v>
      </c>
      <c r="AX43" s="22">
        <f t="shared" si="22"/>
        <v>0</v>
      </c>
      <c r="AY43" s="192">
        <f t="shared" si="23"/>
        <v>0</v>
      </c>
      <c r="AZ43" s="192">
        <f t="shared" si="24"/>
        <v>0</v>
      </c>
      <c r="BA43" s="138">
        <f t="shared" si="28"/>
        <v>0</v>
      </c>
      <c r="BB43" s="138">
        <f t="shared" si="29"/>
        <v>0</v>
      </c>
      <c r="BC43" s="138">
        <f t="shared" si="30"/>
        <v>0</v>
      </c>
      <c r="BD43" s="138">
        <f t="shared" si="33"/>
        <v>0</v>
      </c>
      <c r="BE43" s="138">
        <f>IF(U94=3,1,0)</f>
        <v>1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3.5" customHeight="1" thickBot="1">
      <c r="A44" s="194"/>
      <c r="B44" s="195"/>
      <c r="C44" s="196"/>
      <c r="D44" s="589" t="str">
        <f>D43</f>
        <v>VBC Kaiserslautern</v>
      </c>
      <c r="E44" s="590" t="str">
        <f>E21</f>
        <v>TSG Trippstadt</v>
      </c>
      <c r="F44" s="199">
        <v>25</v>
      </c>
      <c r="G44" s="200">
        <v>12</v>
      </c>
      <c r="H44" s="201">
        <v>25</v>
      </c>
      <c r="I44" s="202">
        <v>11</v>
      </c>
      <c r="J44" s="199">
        <v>25</v>
      </c>
      <c r="K44" s="200">
        <v>12</v>
      </c>
      <c r="L44" s="201"/>
      <c r="M44" s="202"/>
      <c r="N44" s="199"/>
      <c r="O44" s="200"/>
      <c r="P44" s="203">
        <f t="shared" si="25"/>
        <v>75</v>
      </c>
      <c r="Q44" s="204">
        <f t="shared" si="25"/>
        <v>35</v>
      </c>
      <c r="R44" s="205">
        <f t="shared" si="14"/>
        <v>3</v>
      </c>
      <c r="S44" s="206">
        <f t="shared" si="14"/>
        <v>0</v>
      </c>
      <c r="T44" s="190">
        <f t="shared" si="31"/>
        <v>3</v>
      </c>
      <c r="U44" s="191">
        <f t="shared" si="32"/>
        <v>0</v>
      </c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3" t="str">
        <f t="shared" ca="1" si="15"/>
        <v/>
      </c>
      <c r="AN44" s="633"/>
      <c r="AO44" s="634" t="str">
        <f t="shared" ca="1" si="26"/>
        <v/>
      </c>
      <c r="AP44" s="634"/>
      <c r="AQ44" s="192">
        <f t="shared" si="27"/>
        <v>1</v>
      </c>
      <c r="AR44" s="192">
        <f t="shared" si="16"/>
        <v>0</v>
      </c>
      <c r="AS44" s="22">
        <f t="shared" si="17"/>
        <v>1</v>
      </c>
      <c r="AT44" s="135">
        <f t="shared" si="18"/>
        <v>0</v>
      </c>
      <c r="AU44" s="560">
        <f t="shared" si="19"/>
        <v>1</v>
      </c>
      <c r="AV44" s="560">
        <f t="shared" si="20"/>
        <v>0</v>
      </c>
      <c r="AW44" s="135">
        <f t="shared" si="21"/>
        <v>0</v>
      </c>
      <c r="AX44" s="22">
        <f t="shared" si="22"/>
        <v>0</v>
      </c>
      <c r="AY44" s="192">
        <f t="shared" si="23"/>
        <v>0</v>
      </c>
      <c r="AZ44" s="192">
        <f t="shared" si="24"/>
        <v>0</v>
      </c>
      <c r="BA44" s="138">
        <f t="shared" si="28"/>
        <v>1</v>
      </c>
      <c r="BB44" s="138">
        <f t="shared" si="29"/>
        <v>0</v>
      </c>
      <c r="BC44" s="138">
        <f t="shared" si="30"/>
        <v>0</v>
      </c>
      <c r="BD44" s="138">
        <f t="shared" si="33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1</v>
      </c>
      <c r="BI44" s="22"/>
    </row>
    <row r="45" spans="1:64" ht="13.5" customHeight="1" thickBot="1">
      <c r="A45" s="194"/>
      <c r="B45" s="195"/>
      <c r="C45" s="196"/>
      <c r="D45" s="589" t="str">
        <f>D43</f>
        <v>VBC Kaiserslautern</v>
      </c>
      <c r="E45" s="590" t="str">
        <f>E24</f>
        <v>Rodenbach/Weilerbach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5"/>
        <v/>
      </c>
      <c r="Q45" s="204" t="str">
        <f t="shared" si="25"/>
        <v/>
      </c>
      <c r="R45" s="205" t="str">
        <f t="shared" si="14"/>
        <v/>
      </c>
      <c r="S45" s="206" t="str">
        <f t="shared" si="14"/>
        <v/>
      </c>
      <c r="T45" s="190">
        <f t="shared" si="31"/>
        <v>0</v>
      </c>
      <c r="U45" s="191">
        <f t="shared" si="32"/>
        <v>0</v>
      </c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632"/>
      <c r="AK45" s="632"/>
      <c r="AL45" s="632"/>
      <c r="AM45" s="633" t="str">
        <f t="shared" ca="1" si="15"/>
        <v/>
      </c>
      <c r="AN45" s="633"/>
      <c r="AO45" s="634" t="str">
        <f t="shared" ca="1" si="26"/>
        <v/>
      </c>
      <c r="AP45" s="634"/>
      <c r="AQ45" s="192">
        <f t="shared" si="27"/>
        <v>0</v>
      </c>
      <c r="AR45" s="192">
        <f t="shared" si="16"/>
        <v>0</v>
      </c>
      <c r="AS45" s="22">
        <f t="shared" si="17"/>
        <v>0</v>
      </c>
      <c r="AT45" s="135">
        <f t="shared" si="18"/>
        <v>0</v>
      </c>
      <c r="AU45" s="560">
        <f t="shared" si="19"/>
        <v>0</v>
      </c>
      <c r="AV45" s="560">
        <f t="shared" si="20"/>
        <v>0</v>
      </c>
      <c r="AW45" s="135">
        <f t="shared" si="21"/>
        <v>0</v>
      </c>
      <c r="AX45" s="22">
        <f t="shared" si="22"/>
        <v>0</v>
      </c>
      <c r="AY45" s="192">
        <f t="shared" si="23"/>
        <v>0</v>
      </c>
      <c r="AZ45" s="192">
        <f t="shared" si="24"/>
        <v>0</v>
      </c>
      <c r="BA45" s="138">
        <f t="shared" si="28"/>
        <v>0</v>
      </c>
      <c r="BB45" s="138">
        <f t="shared" si="29"/>
        <v>0</v>
      </c>
      <c r="BC45" s="138">
        <f t="shared" si="30"/>
        <v>0</v>
      </c>
      <c r="BD45" s="138">
        <f t="shared" si="33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3.5" hidden="1" customHeight="1" thickBot="1">
      <c r="A46" s="194"/>
      <c r="B46" s="195"/>
      <c r="C46" s="196"/>
      <c r="D46" s="589" t="str">
        <f>D45</f>
        <v>VBC Kaiserslautern</v>
      </c>
      <c r="E46" s="590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5"/>
        <v/>
      </c>
      <c r="Q46" s="204" t="str">
        <f t="shared" si="25"/>
        <v/>
      </c>
      <c r="R46" s="205" t="str">
        <f t="shared" si="14"/>
        <v/>
      </c>
      <c r="S46" s="206" t="str">
        <f t="shared" si="14"/>
        <v/>
      </c>
      <c r="T46" s="190">
        <f t="shared" si="31"/>
        <v>0</v>
      </c>
      <c r="U46" s="191">
        <f t="shared" si="32"/>
        <v>0</v>
      </c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3" t="str">
        <f t="shared" ca="1" si="15"/>
        <v/>
      </c>
      <c r="AN46" s="633"/>
      <c r="AO46" s="634" t="str">
        <f t="shared" ca="1" si="26"/>
        <v/>
      </c>
      <c r="AP46" s="634"/>
      <c r="AQ46" s="192">
        <f t="shared" si="27"/>
        <v>0</v>
      </c>
      <c r="AR46" s="192">
        <f t="shared" si="16"/>
        <v>0</v>
      </c>
      <c r="AS46" s="22">
        <f t="shared" si="17"/>
        <v>0</v>
      </c>
      <c r="AT46" s="135">
        <f t="shared" si="18"/>
        <v>0</v>
      </c>
      <c r="AU46" s="560">
        <f t="shared" si="19"/>
        <v>0</v>
      </c>
      <c r="AV46" s="560">
        <f t="shared" si="20"/>
        <v>0</v>
      </c>
      <c r="AW46" s="135">
        <f t="shared" si="21"/>
        <v>0</v>
      </c>
      <c r="AX46" s="22">
        <f t="shared" si="22"/>
        <v>0</v>
      </c>
      <c r="AY46" s="192">
        <f t="shared" si="23"/>
        <v>0</v>
      </c>
      <c r="AZ46" s="192">
        <f t="shared" si="24"/>
        <v>0</v>
      </c>
      <c r="BA46" s="138">
        <f t="shared" si="28"/>
        <v>0</v>
      </c>
      <c r="BB46" s="138">
        <f t="shared" si="29"/>
        <v>0</v>
      </c>
      <c r="BC46" s="138">
        <f t="shared" si="30"/>
        <v>0</v>
      </c>
      <c r="BD46" s="138">
        <f t="shared" si="33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3.5" hidden="1" customHeight="1" thickBot="1">
      <c r="A47" s="194"/>
      <c r="B47" s="195"/>
      <c r="C47" s="196"/>
      <c r="D47" s="589" t="str">
        <f>D45</f>
        <v>VBC Kaiserslautern</v>
      </c>
      <c r="E47" s="591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5"/>
        <v/>
      </c>
      <c r="Q47" s="204" t="str">
        <f t="shared" si="25"/>
        <v/>
      </c>
      <c r="R47" s="205" t="str">
        <f t="shared" si="14"/>
        <v/>
      </c>
      <c r="S47" s="206" t="str">
        <f t="shared" si="14"/>
        <v/>
      </c>
      <c r="T47" s="190">
        <f t="shared" si="31"/>
        <v>0</v>
      </c>
      <c r="U47" s="191">
        <f t="shared" si="32"/>
        <v>0</v>
      </c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633" t="str">
        <f t="shared" ca="1" si="15"/>
        <v/>
      </c>
      <c r="AN47" s="633"/>
      <c r="AO47" s="634" t="str">
        <f t="shared" ca="1" si="26"/>
        <v/>
      </c>
      <c r="AP47" s="634"/>
      <c r="AQ47" s="192">
        <f t="shared" si="27"/>
        <v>0</v>
      </c>
      <c r="AR47" s="192">
        <f t="shared" si="16"/>
        <v>0</v>
      </c>
      <c r="AS47" s="22">
        <f t="shared" si="17"/>
        <v>0</v>
      </c>
      <c r="AT47" s="135">
        <f t="shared" si="18"/>
        <v>0</v>
      </c>
      <c r="AU47" s="560">
        <f t="shared" si="19"/>
        <v>0</v>
      </c>
      <c r="AV47" s="560">
        <f t="shared" si="20"/>
        <v>0</v>
      </c>
      <c r="AW47" s="135">
        <f t="shared" si="21"/>
        <v>0</v>
      </c>
      <c r="AX47" s="22">
        <f t="shared" si="22"/>
        <v>0</v>
      </c>
      <c r="AY47" s="192">
        <f t="shared" si="23"/>
        <v>0</v>
      </c>
      <c r="AZ47" s="192">
        <f t="shared" si="24"/>
        <v>0</v>
      </c>
      <c r="BA47" s="138">
        <f t="shared" si="28"/>
        <v>0</v>
      </c>
      <c r="BB47" s="138">
        <f t="shared" si="29"/>
        <v>0</v>
      </c>
      <c r="BC47" s="138">
        <f t="shared" si="30"/>
        <v>0</v>
      </c>
      <c r="BD47" s="138">
        <f t="shared" si="33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3.5" hidden="1" customHeight="1" thickBot="1">
      <c r="A48" s="208"/>
      <c r="B48" s="209"/>
      <c r="C48" s="210"/>
      <c r="D48" s="589" t="str">
        <f>D47</f>
        <v>VBC Kaiserslautern</v>
      </c>
      <c r="E48" s="592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5"/>
        <v/>
      </c>
      <c r="Q48" s="217" t="str">
        <f t="shared" si="25"/>
        <v/>
      </c>
      <c r="R48" s="218" t="str">
        <f t="shared" si="14"/>
        <v/>
      </c>
      <c r="S48" s="219" t="str">
        <f t="shared" si="14"/>
        <v/>
      </c>
      <c r="T48" s="190">
        <f t="shared" si="31"/>
        <v>0</v>
      </c>
      <c r="U48" s="191">
        <f t="shared" si="32"/>
        <v>0</v>
      </c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7"/>
      <c r="AL48" s="637"/>
      <c r="AM48" s="638" t="str">
        <f t="shared" ca="1" si="15"/>
        <v/>
      </c>
      <c r="AN48" s="638"/>
      <c r="AO48" s="639" t="str">
        <f t="shared" ca="1" si="26"/>
        <v/>
      </c>
      <c r="AP48" s="639"/>
      <c r="AQ48" s="192">
        <f t="shared" si="27"/>
        <v>0</v>
      </c>
      <c r="AR48" s="192">
        <f t="shared" si="16"/>
        <v>0</v>
      </c>
      <c r="AS48" s="22">
        <f t="shared" si="17"/>
        <v>0</v>
      </c>
      <c r="AT48" s="135">
        <f t="shared" si="18"/>
        <v>0</v>
      </c>
      <c r="AU48" s="560">
        <f t="shared" si="19"/>
        <v>0</v>
      </c>
      <c r="AV48" s="560">
        <f t="shared" si="20"/>
        <v>0</v>
      </c>
      <c r="AW48" s="135">
        <f t="shared" si="21"/>
        <v>0</v>
      </c>
      <c r="AX48" s="22">
        <f t="shared" si="22"/>
        <v>0</v>
      </c>
      <c r="AY48" s="192">
        <f t="shared" si="23"/>
        <v>0</v>
      </c>
      <c r="AZ48" s="192">
        <f t="shared" si="24"/>
        <v>0</v>
      </c>
      <c r="BA48" s="138">
        <f t="shared" si="28"/>
        <v>0</v>
      </c>
      <c r="BB48" s="138">
        <f t="shared" si="29"/>
        <v>0</v>
      </c>
      <c r="BC48" s="138">
        <f t="shared" si="30"/>
        <v>0</v>
      </c>
      <c r="BD48" s="138">
        <f t="shared" si="33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3.5" customHeight="1" thickBot="1">
      <c r="A49" s="20"/>
      <c r="C49" s="22"/>
      <c r="D49" s="220"/>
      <c r="E49" s="220"/>
      <c r="T49" s="190">
        <f t="shared" si="31"/>
        <v>0</v>
      </c>
      <c r="U49" s="191">
        <f t="shared" si="32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U49" s="560"/>
      <c r="AV49" s="560"/>
      <c r="AX49" s="22"/>
      <c r="AY49" s="192"/>
      <c r="AZ49" s="192"/>
      <c r="BA49" s="223">
        <f t="shared" ref="BA49:BH49" si="34">SUM(BA39:BA48)</f>
        <v>3</v>
      </c>
      <c r="BB49" s="223">
        <f t="shared" si="34"/>
        <v>0</v>
      </c>
      <c r="BC49" s="223">
        <f t="shared" si="34"/>
        <v>1</v>
      </c>
      <c r="BD49" s="223">
        <f t="shared" si="34"/>
        <v>0</v>
      </c>
      <c r="BE49" s="223">
        <f t="shared" si="34"/>
        <v>2</v>
      </c>
      <c r="BF49" s="223">
        <f t="shared" si="34"/>
        <v>0</v>
      </c>
      <c r="BG49" s="223">
        <f t="shared" si="34"/>
        <v>0</v>
      </c>
      <c r="BH49" s="223">
        <f t="shared" si="34"/>
        <v>1</v>
      </c>
      <c r="BI49" s="22">
        <f>SUM(BA49:BH49)</f>
        <v>7</v>
      </c>
    </row>
    <row r="50" spans="1:61" ht="13.5" customHeight="1" thickBot="1">
      <c r="A50" s="177"/>
      <c r="B50" s="178"/>
      <c r="C50" s="224"/>
      <c r="D50" s="593" t="str">
        <f>E6</f>
        <v>TSV Hütschenhausen</v>
      </c>
      <c r="E50" s="594" t="str">
        <f>E3</f>
        <v>VBC Kaiserslautern</v>
      </c>
      <c r="F50" s="184"/>
      <c r="G50" s="185"/>
      <c r="H50" s="182"/>
      <c r="I50" s="183"/>
      <c r="J50" s="184"/>
      <c r="K50" s="185"/>
      <c r="L50" s="182"/>
      <c r="M50" s="183"/>
      <c r="N50" s="184"/>
      <c r="O50" s="185"/>
      <c r="P50" s="188" t="str">
        <f>IF(F50="","",F50+H50+J50+L50+N50)</f>
        <v/>
      </c>
      <c r="Q50" s="189" t="str">
        <f t="shared" ref="Q50:Q59" si="35">IF(G50="","",G50+I50+K50+M50+O50)</f>
        <v/>
      </c>
      <c r="R50" s="188" t="str">
        <f t="shared" ref="R50:S59" si="36">IF(F50="","",AQ50+AS50+AU50+AW50+AY50)</f>
        <v/>
      </c>
      <c r="S50" s="189" t="str">
        <f t="shared" si="36"/>
        <v/>
      </c>
      <c r="T50" s="190">
        <f t="shared" si="31"/>
        <v>0</v>
      </c>
      <c r="U50" s="191">
        <f t="shared" si="32"/>
        <v>0</v>
      </c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30" t="str">
        <f t="shared" ref="AM50:AM59" ca="1" si="37">IF(U50&lt;&gt;"","",IF(C50&lt;&gt;"","verlegt",IF(B50&lt;TODAY(),"offen","")))</f>
        <v/>
      </c>
      <c r="AN50" s="630"/>
      <c r="AO50" s="631" t="str">
        <f ca="1">IF(U50&lt;&gt;"","",IF(C50="","",IF(C50&lt;TODAY(),"offen","")))</f>
        <v/>
      </c>
      <c r="AP50" s="631"/>
      <c r="AQ50" s="192">
        <f t="shared" ref="AQ50:AQ59" si="38">IF(F50&gt;G50,1,0)</f>
        <v>0</v>
      </c>
      <c r="AR50" s="192">
        <f t="shared" ref="AR50:AR59" si="39">IF(G50&gt;F50,1,0)</f>
        <v>0</v>
      </c>
      <c r="AS50" s="22">
        <f t="shared" ref="AS50:AS59" si="40">IF(H50&gt;I50,1,0)</f>
        <v>0</v>
      </c>
      <c r="AT50" s="135">
        <f t="shared" ref="AT50:AT59" si="41">IF(I50&gt;H50,1,0)</f>
        <v>0</v>
      </c>
      <c r="AU50" s="560">
        <f t="shared" ref="AU50:AU59" si="42">IF(J50&gt;K50,1,0)</f>
        <v>0</v>
      </c>
      <c r="AV50" s="560">
        <f t="shared" ref="AV50:AV59" si="43">IF(K50&gt;J50,1,0)</f>
        <v>0</v>
      </c>
      <c r="AW50" s="135">
        <f t="shared" ref="AW50:AW59" si="44">IF(L50&gt;M50,1,0)</f>
        <v>0</v>
      </c>
      <c r="AX50" s="22">
        <f t="shared" ref="AX50:AX59" si="45">IF(M50&gt;L50,1,0)</f>
        <v>0</v>
      </c>
      <c r="AY50" s="192">
        <f t="shared" ref="AY50:AY59" si="46">IF(N50&gt;O50,1,0)</f>
        <v>0</v>
      </c>
      <c r="AZ50" s="192">
        <f t="shared" ref="AZ50:AZ59" si="47">IF(O50&gt;N50,1,0)</f>
        <v>0</v>
      </c>
      <c r="BA50" s="138">
        <f t="shared" si="28"/>
        <v>0</v>
      </c>
      <c r="BB50" s="138">
        <f t="shared" si="29"/>
        <v>0</v>
      </c>
      <c r="BC50" s="138">
        <f t="shared" si="30"/>
        <v>0</v>
      </c>
      <c r="BD50" s="138">
        <f t="shared" si="33"/>
        <v>0</v>
      </c>
      <c r="BE50" s="138">
        <f>IF(U39=3,1,0)</f>
        <v>0</v>
      </c>
      <c r="BF50" s="138">
        <f>IF(U39=2,1,0)</f>
        <v>1</v>
      </c>
      <c r="BG50" s="138">
        <f>IF(U39=1,1,0)</f>
        <v>0</v>
      </c>
      <c r="BH50" s="138">
        <f>IF(AND(U39=0,T39&lt;&gt;0),1,0)</f>
        <v>0</v>
      </c>
      <c r="BI50" s="22"/>
    </row>
    <row r="51" spans="1:61" ht="13.5" customHeight="1" thickBot="1">
      <c r="A51" s="194"/>
      <c r="B51" s="195"/>
      <c r="C51" s="226"/>
      <c r="D51" s="595" t="str">
        <f>D50</f>
        <v>TSV Hütschenhausen</v>
      </c>
      <c r="E51" s="590" t="str">
        <f>E9</f>
        <v>Erlenbach/Morlautern</v>
      </c>
      <c r="F51" s="201">
        <v>25</v>
      </c>
      <c r="G51" s="202">
        <v>27</v>
      </c>
      <c r="H51" s="199">
        <v>25</v>
      </c>
      <c r="I51" s="200">
        <v>20</v>
      </c>
      <c r="J51" s="201">
        <v>25</v>
      </c>
      <c r="K51" s="202">
        <v>19</v>
      </c>
      <c r="L51" s="199">
        <v>26</v>
      </c>
      <c r="M51" s="200">
        <v>24</v>
      </c>
      <c r="N51" s="201"/>
      <c r="O51" s="202"/>
      <c r="P51" s="205">
        <f t="shared" ref="P51:P59" si="48">IF(F51="","",F51+H51+J51+L51+N51)</f>
        <v>101</v>
      </c>
      <c r="Q51" s="206">
        <f t="shared" si="35"/>
        <v>90</v>
      </c>
      <c r="R51" s="205">
        <f t="shared" si="36"/>
        <v>3</v>
      </c>
      <c r="S51" s="206">
        <f t="shared" si="36"/>
        <v>1</v>
      </c>
      <c r="T51" s="190">
        <f t="shared" si="31"/>
        <v>3</v>
      </c>
      <c r="U51" s="191">
        <f t="shared" si="32"/>
        <v>0</v>
      </c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3" t="str">
        <f t="shared" ca="1" si="37"/>
        <v/>
      </c>
      <c r="AN51" s="633"/>
      <c r="AO51" s="634" t="str">
        <f t="shared" ref="AO51:AO59" ca="1" si="49">IF(U51&lt;&gt;"","",IF(C51="","",IF(C51&lt;TODAY(),"offen","")))</f>
        <v/>
      </c>
      <c r="AP51" s="634"/>
      <c r="AQ51" s="192">
        <f t="shared" si="38"/>
        <v>0</v>
      </c>
      <c r="AR51" s="192">
        <f t="shared" si="39"/>
        <v>1</v>
      </c>
      <c r="AS51" s="22">
        <f t="shared" si="40"/>
        <v>1</v>
      </c>
      <c r="AT51" s="135">
        <f t="shared" si="41"/>
        <v>0</v>
      </c>
      <c r="AU51" s="560">
        <f t="shared" si="42"/>
        <v>1</v>
      </c>
      <c r="AV51" s="560">
        <f t="shared" si="43"/>
        <v>0</v>
      </c>
      <c r="AW51" s="135">
        <f t="shared" si="44"/>
        <v>1</v>
      </c>
      <c r="AX51" s="22">
        <f t="shared" si="45"/>
        <v>0</v>
      </c>
      <c r="AY51" s="192">
        <f t="shared" si="46"/>
        <v>0</v>
      </c>
      <c r="AZ51" s="192">
        <f t="shared" si="47"/>
        <v>0</v>
      </c>
      <c r="BA51" s="138">
        <f t="shared" si="28"/>
        <v>1</v>
      </c>
      <c r="BB51" s="138">
        <f t="shared" si="29"/>
        <v>0</v>
      </c>
      <c r="BC51" s="138">
        <f t="shared" si="30"/>
        <v>0</v>
      </c>
      <c r="BD51" s="138">
        <f t="shared" si="33"/>
        <v>0</v>
      </c>
      <c r="BE51" s="138">
        <f>IF(U62=3,1,0)</f>
        <v>0</v>
      </c>
      <c r="BF51" s="138">
        <f>IF(U62=2,1,0)</f>
        <v>0</v>
      </c>
      <c r="BG51" s="138">
        <f>IF(U62=1,1,0)</f>
        <v>0</v>
      </c>
      <c r="BH51" s="138">
        <f>IF(AND(U62=0,T62&lt;&gt;0),1,0)</f>
        <v>1</v>
      </c>
      <c r="BI51" s="22"/>
    </row>
    <row r="52" spans="1:61" ht="13.5" customHeight="1" thickBot="1">
      <c r="A52" s="194"/>
      <c r="B52" s="195"/>
      <c r="C52" s="228"/>
      <c r="D52" s="595" t="str">
        <f t="shared" ref="D52:D59" si="50">D51</f>
        <v>TSV Hütschenhausen</v>
      </c>
      <c r="E52" s="590" t="str">
        <f>E12</f>
        <v>SV Miesau</v>
      </c>
      <c r="F52" s="201">
        <v>25</v>
      </c>
      <c r="G52" s="202">
        <v>22</v>
      </c>
      <c r="H52" s="199">
        <v>25</v>
      </c>
      <c r="I52" s="200">
        <v>21</v>
      </c>
      <c r="J52" s="201">
        <v>24</v>
      </c>
      <c r="K52" s="202">
        <v>26</v>
      </c>
      <c r="L52" s="199">
        <v>25</v>
      </c>
      <c r="M52" s="200">
        <v>21</v>
      </c>
      <c r="N52" s="201"/>
      <c r="O52" s="202"/>
      <c r="P52" s="205">
        <f t="shared" si="48"/>
        <v>99</v>
      </c>
      <c r="Q52" s="206">
        <f t="shared" si="35"/>
        <v>90</v>
      </c>
      <c r="R52" s="205">
        <f t="shared" si="36"/>
        <v>3</v>
      </c>
      <c r="S52" s="206">
        <f t="shared" si="36"/>
        <v>1</v>
      </c>
      <c r="T52" s="190">
        <f t="shared" si="31"/>
        <v>3</v>
      </c>
      <c r="U52" s="191">
        <f t="shared" si="32"/>
        <v>0</v>
      </c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3" t="str">
        <f t="shared" ca="1" si="37"/>
        <v/>
      </c>
      <c r="AN52" s="633"/>
      <c r="AO52" s="634" t="str">
        <f t="shared" ca="1" si="49"/>
        <v/>
      </c>
      <c r="AP52" s="634"/>
      <c r="AQ52" s="192">
        <f t="shared" si="38"/>
        <v>1</v>
      </c>
      <c r="AR52" s="192">
        <f t="shared" si="39"/>
        <v>0</v>
      </c>
      <c r="AS52" s="22">
        <f t="shared" si="40"/>
        <v>1</v>
      </c>
      <c r="AT52" s="135">
        <f t="shared" si="41"/>
        <v>0</v>
      </c>
      <c r="AU52" s="560">
        <f t="shared" si="42"/>
        <v>0</v>
      </c>
      <c r="AV52" s="560">
        <f t="shared" si="43"/>
        <v>1</v>
      </c>
      <c r="AW52" s="135">
        <f t="shared" si="44"/>
        <v>1</v>
      </c>
      <c r="AX52" s="22">
        <f t="shared" si="45"/>
        <v>0</v>
      </c>
      <c r="AY52" s="192">
        <f t="shared" si="46"/>
        <v>0</v>
      </c>
      <c r="AZ52" s="192">
        <f t="shared" si="47"/>
        <v>0</v>
      </c>
      <c r="BA52" s="138">
        <f t="shared" si="28"/>
        <v>1</v>
      </c>
      <c r="BB52" s="138">
        <f t="shared" si="29"/>
        <v>0</v>
      </c>
      <c r="BC52" s="138">
        <f t="shared" si="30"/>
        <v>0</v>
      </c>
      <c r="BD52" s="138">
        <f t="shared" si="33"/>
        <v>0</v>
      </c>
      <c r="BE52" s="138">
        <f>IF(U73=3,1,0)</f>
        <v>1</v>
      </c>
      <c r="BF52" s="138">
        <f>IF(U73=2,1,0)</f>
        <v>0</v>
      </c>
      <c r="BG52" s="138">
        <f>IF(U73=1,1,0)</f>
        <v>0</v>
      </c>
      <c r="BH52" s="138">
        <f>IF(AND(U73=0,T73&lt;&gt;0),1,0)</f>
        <v>0</v>
      </c>
      <c r="BI52" s="22"/>
    </row>
    <row r="53" spans="1:61" ht="13.5" customHeight="1" thickBot="1">
      <c r="A53" s="194"/>
      <c r="B53" s="195"/>
      <c r="C53" s="228"/>
      <c r="D53" s="595" t="str">
        <f t="shared" si="50"/>
        <v>TSV Hütschenhausen</v>
      </c>
      <c r="E53" s="590" t="str">
        <f>E15</f>
        <v>TuS Kriegsfeld</v>
      </c>
      <c r="F53" s="201">
        <v>25</v>
      </c>
      <c r="G53" s="202">
        <v>23</v>
      </c>
      <c r="H53" s="199">
        <v>25</v>
      </c>
      <c r="I53" s="200">
        <v>9</v>
      </c>
      <c r="J53" s="201">
        <v>25</v>
      </c>
      <c r="K53" s="202">
        <v>14</v>
      </c>
      <c r="L53" s="199"/>
      <c r="M53" s="200"/>
      <c r="N53" s="201"/>
      <c r="O53" s="202"/>
      <c r="P53" s="205">
        <f t="shared" si="48"/>
        <v>75</v>
      </c>
      <c r="Q53" s="206">
        <f t="shared" si="35"/>
        <v>46</v>
      </c>
      <c r="R53" s="205">
        <f t="shared" si="36"/>
        <v>3</v>
      </c>
      <c r="S53" s="206">
        <f t="shared" si="36"/>
        <v>0</v>
      </c>
      <c r="T53" s="190">
        <f t="shared" si="31"/>
        <v>3</v>
      </c>
      <c r="U53" s="191">
        <f t="shared" si="32"/>
        <v>0</v>
      </c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6" t="str">
        <f t="shared" ca="1" si="37"/>
        <v/>
      </c>
      <c r="AN53" s="636"/>
      <c r="AO53" s="634" t="str">
        <f t="shared" ca="1" si="49"/>
        <v/>
      </c>
      <c r="AP53" s="634"/>
      <c r="AQ53" s="192">
        <f t="shared" si="38"/>
        <v>1</v>
      </c>
      <c r="AR53" s="192">
        <f t="shared" si="39"/>
        <v>0</v>
      </c>
      <c r="AS53" s="22">
        <f t="shared" si="40"/>
        <v>1</v>
      </c>
      <c r="AT53" s="135">
        <f t="shared" si="41"/>
        <v>0</v>
      </c>
      <c r="AU53" s="560">
        <f t="shared" si="42"/>
        <v>1</v>
      </c>
      <c r="AV53" s="560">
        <f t="shared" si="43"/>
        <v>0</v>
      </c>
      <c r="AW53" s="135">
        <f t="shared" si="44"/>
        <v>0</v>
      </c>
      <c r="AX53" s="22">
        <f t="shared" si="45"/>
        <v>0</v>
      </c>
      <c r="AY53" s="192">
        <f t="shared" si="46"/>
        <v>0</v>
      </c>
      <c r="AZ53" s="192">
        <f t="shared" si="47"/>
        <v>0</v>
      </c>
      <c r="BA53" s="138">
        <f t="shared" si="28"/>
        <v>1</v>
      </c>
      <c r="BB53" s="138">
        <f t="shared" si="29"/>
        <v>0</v>
      </c>
      <c r="BC53" s="138">
        <f t="shared" si="30"/>
        <v>0</v>
      </c>
      <c r="BD53" s="138">
        <f t="shared" si="33"/>
        <v>0</v>
      </c>
      <c r="BE53" s="138">
        <f>IF(U84=3,1,0)</f>
        <v>0</v>
      </c>
      <c r="BF53" s="138">
        <f>IF(U84=2,1,0)</f>
        <v>0</v>
      </c>
      <c r="BG53" s="138">
        <f>IF(U84=1,1,0)</f>
        <v>0</v>
      </c>
      <c r="BH53" s="138">
        <f>IF(AND(U84=0,T84&lt;&gt;0),1,0)</f>
        <v>0</v>
      </c>
      <c r="BI53" s="22"/>
    </row>
    <row r="54" spans="1:61" ht="13.5" customHeight="1" thickBot="1">
      <c r="A54" s="194"/>
      <c r="B54" s="195"/>
      <c r="C54" s="228"/>
      <c r="D54" s="595" t="str">
        <f t="shared" si="50"/>
        <v>TSV Hütschenhausen</v>
      </c>
      <c r="E54" s="590" t="str">
        <f>E18</f>
        <v>Feuerball Kaiserslautern</v>
      </c>
      <c r="F54" s="201">
        <v>25</v>
      </c>
      <c r="G54" s="202">
        <v>10</v>
      </c>
      <c r="H54" s="199">
        <v>25</v>
      </c>
      <c r="I54" s="200">
        <v>17</v>
      </c>
      <c r="J54" s="201">
        <v>25</v>
      </c>
      <c r="K54" s="202">
        <v>12</v>
      </c>
      <c r="L54" s="199"/>
      <c r="M54" s="200"/>
      <c r="N54" s="201"/>
      <c r="O54" s="202"/>
      <c r="P54" s="205">
        <f t="shared" si="48"/>
        <v>75</v>
      </c>
      <c r="Q54" s="206">
        <f t="shared" si="35"/>
        <v>39</v>
      </c>
      <c r="R54" s="205">
        <f t="shared" si="36"/>
        <v>3</v>
      </c>
      <c r="S54" s="206">
        <f t="shared" si="36"/>
        <v>0</v>
      </c>
      <c r="T54" s="190">
        <f t="shared" si="31"/>
        <v>3</v>
      </c>
      <c r="U54" s="191">
        <f t="shared" si="32"/>
        <v>0</v>
      </c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3" t="str">
        <f t="shared" ca="1" si="37"/>
        <v/>
      </c>
      <c r="AN54" s="633"/>
      <c r="AO54" s="634" t="str">
        <f t="shared" ca="1" si="49"/>
        <v/>
      </c>
      <c r="AP54" s="634"/>
      <c r="AQ54" s="192">
        <f t="shared" si="38"/>
        <v>1</v>
      </c>
      <c r="AR54" s="192">
        <f t="shared" si="39"/>
        <v>0</v>
      </c>
      <c r="AS54" s="22">
        <f t="shared" si="40"/>
        <v>1</v>
      </c>
      <c r="AT54" s="135">
        <f t="shared" si="41"/>
        <v>0</v>
      </c>
      <c r="AU54" s="560">
        <f t="shared" si="42"/>
        <v>1</v>
      </c>
      <c r="AV54" s="560">
        <f t="shared" si="43"/>
        <v>0</v>
      </c>
      <c r="AW54" s="135">
        <f t="shared" si="44"/>
        <v>0</v>
      </c>
      <c r="AX54" s="22">
        <f t="shared" si="45"/>
        <v>0</v>
      </c>
      <c r="AY54" s="192">
        <f t="shared" si="46"/>
        <v>0</v>
      </c>
      <c r="AZ54" s="192">
        <f t="shared" si="47"/>
        <v>0</v>
      </c>
      <c r="BA54" s="138">
        <f t="shared" si="28"/>
        <v>1</v>
      </c>
      <c r="BB54" s="138">
        <f t="shared" si="29"/>
        <v>0</v>
      </c>
      <c r="BC54" s="138">
        <f t="shared" si="30"/>
        <v>0</v>
      </c>
      <c r="BD54" s="138">
        <f t="shared" si="33"/>
        <v>0</v>
      </c>
      <c r="BE54" s="138">
        <f>IF(U95=3,1,0)</f>
        <v>0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3.5" customHeight="1" thickBot="1">
      <c r="A55" s="194"/>
      <c r="B55" s="195"/>
      <c r="C55" s="226"/>
      <c r="D55" s="595" t="str">
        <f t="shared" si="50"/>
        <v>TSV Hütschenhausen</v>
      </c>
      <c r="E55" s="590" t="str">
        <f>E21</f>
        <v>TSG Trippstadt</v>
      </c>
      <c r="F55" s="201">
        <v>26</v>
      </c>
      <c r="G55" s="202">
        <v>24</v>
      </c>
      <c r="H55" s="199">
        <v>25</v>
      </c>
      <c r="I55" s="200">
        <v>20</v>
      </c>
      <c r="J55" s="201">
        <v>25</v>
      </c>
      <c r="K55" s="202">
        <v>18</v>
      </c>
      <c r="L55" s="199"/>
      <c r="M55" s="200"/>
      <c r="N55" s="201"/>
      <c r="O55" s="202"/>
      <c r="P55" s="205">
        <f t="shared" si="48"/>
        <v>76</v>
      </c>
      <c r="Q55" s="206">
        <f t="shared" si="35"/>
        <v>62</v>
      </c>
      <c r="R55" s="205">
        <f t="shared" si="36"/>
        <v>3</v>
      </c>
      <c r="S55" s="206">
        <f t="shared" si="36"/>
        <v>0</v>
      </c>
      <c r="T55" s="190">
        <f t="shared" si="31"/>
        <v>3</v>
      </c>
      <c r="U55" s="191">
        <f t="shared" si="32"/>
        <v>0</v>
      </c>
      <c r="V55" s="632"/>
      <c r="W55" s="632"/>
      <c r="X55" s="632"/>
      <c r="Y55" s="632"/>
      <c r="Z55" s="632"/>
      <c r="AA55" s="632"/>
      <c r="AB55" s="632"/>
      <c r="AC55" s="632"/>
      <c r="AD55" s="632"/>
      <c r="AE55" s="632"/>
      <c r="AF55" s="632"/>
      <c r="AG55" s="632"/>
      <c r="AH55" s="632"/>
      <c r="AI55" s="632"/>
      <c r="AJ55" s="632"/>
      <c r="AK55" s="632"/>
      <c r="AL55" s="632"/>
      <c r="AM55" s="633" t="str">
        <f t="shared" ca="1" si="37"/>
        <v/>
      </c>
      <c r="AN55" s="633"/>
      <c r="AO55" s="634" t="str">
        <f t="shared" ca="1" si="49"/>
        <v/>
      </c>
      <c r="AP55" s="634"/>
      <c r="AQ55" s="192">
        <f t="shared" si="38"/>
        <v>1</v>
      </c>
      <c r="AR55" s="192">
        <f t="shared" si="39"/>
        <v>0</v>
      </c>
      <c r="AS55" s="22">
        <f t="shared" si="40"/>
        <v>1</v>
      </c>
      <c r="AT55" s="135">
        <f t="shared" si="41"/>
        <v>0</v>
      </c>
      <c r="AU55" s="560">
        <f t="shared" si="42"/>
        <v>1</v>
      </c>
      <c r="AV55" s="560">
        <f t="shared" si="43"/>
        <v>0</v>
      </c>
      <c r="AW55" s="135">
        <f t="shared" si="44"/>
        <v>0</v>
      </c>
      <c r="AX55" s="22">
        <f t="shared" si="45"/>
        <v>0</v>
      </c>
      <c r="AY55" s="192">
        <f t="shared" si="46"/>
        <v>0</v>
      </c>
      <c r="AZ55" s="192">
        <f t="shared" si="47"/>
        <v>0</v>
      </c>
      <c r="BA55" s="138">
        <f t="shared" si="28"/>
        <v>1</v>
      </c>
      <c r="BB55" s="138">
        <f t="shared" si="29"/>
        <v>0</v>
      </c>
      <c r="BC55" s="138">
        <f t="shared" si="30"/>
        <v>0</v>
      </c>
      <c r="BD55" s="138">
        <f t="shared" si="33"/>
        <v>0</v>
      </c>
      <c r="BE55" s="138">
        <f>IF(U106=3,1,0)</f>
        <v>1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3.5" customHeight="1" thickBot="1">
      <c r="A56" s="194"/>
      <c r="B56" s="195"/>
      <c r="C56" s="228"/>
      <c r="D56" s="227" t="str">
        <f t="shared" si="50"/>
        <v>TSV Hütschenhausen</v>
      </c>
      <c r="E56" s="590" t="str">
        <f>E24</f>
        <v>Rodenbach/Weilerbach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8"/>
        <v/>
      </c>
      <c r="Q56" s="206" t="str">
        <f t="shared" si="35"/>
        <v/>
      </c>
      <c r="R56" s="205" t="str">
        <f t="shared" si="36"/>
        <v/>
      </c>
      <c r="S56" s="206" t="str">
        <f t="shared" si="36"/>
        <v/>
      </c>
      <c r="T56" s="190">
        <f t="shared" si="31"/>
        <v>0</v>
      </c>
      <c r="U56" s="191">
        <f t="shared" si="32"/>
        <v>0</v>
      </c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632"/>
      <c r="AL56" s="632"/>
      <c r="AM56" s="633" t="str">
        <f t="shared" ca="1" si="37"/>
        <v/>
      </c>
      <c r="AN56" s="633"/>
      <c r="AO56" s="634" t="str">
        <f t="shared" ca="1" si="49"/>
        <v/>
      </c>
      <c r="AP56" s="634"/>
      <c r="AQ56" s="192">
        <f t="shared" si="38"/>
        <v>0</v>
      </c>
      <c r="AR56" s="192">
        <f t="shared" si="39"/>
        <v>0</v>
      </c>
      <c r="AS56" s="22">
        <f t="shared" si="40"/>
        <v>0</v>
      </c>
      <c r="AT56" s="135">
        <f t="shared" si="41"/>
        <v>0</v>
      </c>
      <c r="AU56" s="560">
        <f t="shared" si="42"/>
        <v>0</v>
      </c>
      <c r="AV56" s="560">
        <f t="shared" si="43"/>
        <v>0</v>
      </c>
      <c r="AW56" s="135">
        <f t="shared" si="44"/>
        <v>0</v>
      </c>
      <c r="AX56" s="22">
        <f t="shared" si="45"/>
        <v>0</v>
      </c>
      <c r="AY56" s="192">
        <f t="shared" si="46"/>
        <v>0</v>
      </c>
      <c r="AZ56" s="192">
        <f t="shared" si="47"/>
        <v>0</v>
      </c>
      <c r="BA56" s="138">
        <f t="shared" si="28"/>
        <v>0</v>
      </c>
      <c r="BB56" s="138">
        <f t="shared" si="29"/>
        <v>0</v>
      </c>
      <c r="BC56" s="138">
        <f t="shared" si="30"/>
        <v>0</v>
      </c>
      <c r="BD56" s="138">
        <f t="shared" si="33"/>
        <v>0</v>
      </c>
      <c r="BE56" s="138">
        <f>IF(U117=3,1,0)</f>
        <v>1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3.5" hidden="1" customHeight="1" thickBot="1">
      <c r="A57" s="194"/>
      <c r="B57" s="195"/>
      <c r="C57" s="228"/>
      <c r="D57" s="595" t="str">
        <f t="shared" si="50"/>
        <v>TSV Hütschenhausen</v>
      </c>
      <c r="E57" s="590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8"/>
        <v/>
      </c>
      <c r="Q57" s="206" t="str">
        <f t="shared" si="35"/>
        <v/>
      </c>
      <c r="R57" s="205" t="str">
        <f t="shared" si="36"/>
        <v/>
      </c>
      <c r="S57" s="206" t="str">
        <f t="shared" si="36"/>
        <v/>
      </c>
      <c r="T57" s="190">
        <f t="shared" si="31"/>
        <v>0</v>
      </c>
      <c r="U57" s="191">
        <f t="shared" si="32"/>
        <v>0</v>
      </c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3" t="str">
        <f t="shared" ca="1" si="37"/>
        <v/>
      </c>
      <c r="AN57" s="633"/>
      <c r="AO57" s="634" t="str">
        <f t="shared" ca="1" si="49"/>
        <v/>
      </c>
      <c r="AP57" s="634"/>
      <c r="AQ57" s="192">
        <f t="shared" si="38"/>
        <v>0</v>
      </c>
      <c r="AR57" s="192">
        <f t="shared" si="39"/>
        <v>0</v>
      </c>
      <c r="AS57" s="22">
        <f t="shared" si="40"/>
        <v>0</v>
      </c>
      <c r="AT57" s="135">
        <f t="shared" si="41"/>
        <v>0</v>
      </c>
      <c r="AU57" s="560">
        <f t="shared" si="42"/>
        <v>0</v>
      </c>
      <c r="AV57" s="560">
        <f t="shared" si="43"/>
        <v>0</v>
      </c>
      <c r="AW57" s="135">
        <f t="shared" si="44"/>
        <v>0</v>
      </c>
      <c r="AX57" s="22">
        <f t="shared" si="45"/>
        <v>0</v>
      </c>
      <c r="AY57" s="192">
        <f t="shared" si="46"/>
        <v>0</v>
      </c>
      <c r="AZ57" s="192">
        <f t="shared" si="47"/>
        <v>0</v>
      </c>
      <c r="BA57" s="138">
        <f t="shared" si="28"/>
        <v>0</v>
      </c>
      <c r="BB57" s="138">
        <f t="shared" si="29"/>
        <v>0</v>
      </c>
      <c r="BC57" s="138">
        <f t="shared" si="30"/>
        <v>0</v>
      </c>
      <c r="BD57" s="138">
        <f t="shared" si="33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3.5" hidden="1" customHeight="1" thickBot="1">
      <c r="A58" s="194"/>
      <c r="B58" s="195"/>
      <c r="C58" s="228"/>
      <c r="D58" s="595" t="str">
        <f t="shared" si="50"/>
        <v>TSV Hütschenhausen</v>
      </c>
      <c r="E58" s="590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8"/>
        <v/>
      </c>
      <c r="Q58" s="206" t="str">
        <f t="shared" si="35"/>
        <v/>
      </c>
      <c r="R58" s="205" t="str">
        <f t="shared" si="36"/>
        <v/>
      </c>
      <c r="S58" s="206" t="str">
        <f t="shared" si="36"/>
        <v/>
      </c>
      <c r="T58" s="190">
        <f t="shared" si="31"/>
        <v>0</v>
      </c>
      <c r="U58" s="191">
        <f t="shared" si="32"/>
        <v>0</v>
      </c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2"/>
      <c r="AK58" s="632"/>
      <c r="AL58" s="632"/>
      <c r="AM58" s="633" t="str">
        <f t="shared" ca="1" si="37"/>
        <v/>
      </c>
      <c r="AN58" s="633"/>
      <c r="AO58" s="634" t="str">
        <f t="shared" ca="1" si="49"/>
        <v/>
      </c>
      <c r="AP58" s="634"/>
      <c r="AQ58" s="192">
        <f t="shared" si="38"/>
        <v>0</v>
      </c>
      <c r="AR58" s="192">
        <f t="shared" si="39"/>
        <v>0</v>
      </c>
      <c r="AS58" s="22">
        <f t="shared" si="40"/>
        <v>0</v>
      </c>
      <c r="AT58" s="135">
        <f t="shared" si="41"/>
        <v>0</v>
      </c>
      <c r="AU58" s="560">
        <f t="shared" si="42"/>
        <v>0</v>
      </c>
      <c r="AV58" s="560">
        <f t="shared" si="43"/>
        <v>0</v>
      </c>
      <c r="AW58" s="135">
        <f t="shared" si="44"/>
        <v>0</v>
      </c>
      <c r="AX58" s="22">
        <f t="shared" si="45"/>
        <v>0</v>
      </c>
      <c r="AY58" s="192">
        <f t="shared" si="46"/>
        <v>0</v>
      </c>
      <c r="AZ58" s="192">
        <f t="shared" si="47"/>
        <v>0</v>
      </c>
      <c r="BA58" s="138">
        <f t="shared" si="28"/>
        <v>0</v>
      </c>
      <c r="BB58" s="138">
        <f t="shared" si="29"/>
        <v>0</v>
      </c>
      <c r="BC58" s="138">
        <f t="shared" si="30"/>
        <v>0</v>
      </c>
      <c r="BD58" s="138">
        <f t="shared" si="33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3.5" hidden="1" customHeight="1" thickBot="1">
      <c r="A59" s="208"/>
      <c r="B59" s="209"/>
      <c r="C59" s="229"/>
      <c r="D59" s="596" t="str">
        <f t="shared" si="50"/>
        <v>TSV Hütschenhausen</v>
      </c>
      <c r="E59" s="597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8"/>
        <v/>
      </c>
      <c r="Q59" s="219" t="str">
        <f t="shared" si="35"/>
        <v/>
      </c>
      <c r="R59" s="218" t="str">
        <f t="shared" si="36"/>
        <v/>
      </c>
      <c r="S59" s="219" t="str">
        <f t="shared" si="36"/>
        <v/>
      </c>
      <c r="T59" s="190">
        <f t="shared" si="31"/>
        <v>0</v>
      </c>
      <c r="U59" s="191">
        <f t="shared" si="32"/>
        <v>0</v>
      </c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8" t="str">
        <f t="shared" ca="1" si="37"/>
        <v/>
      </c>
      <c r="AN59" s="638"/>
      <c r="AO59" s="639" t="str">
        <f t="shared" ca="1" si="49"/>
        <v/>
      </c>
      <c r="AP59" s="639"/>
      <c r="AQ59" s="192">
        <f t="shared" si="38"/>
        <v>0</v>
      </c>
      <c r="AR59" s="192">
        <f t="shared" si="39"/>
        <v>0</v>
      </c>
      <c r="AS59" s="22">
        <f t="shared" si="40"/>
        <v>0</v>
      </c>
      <c r="AT59" s="135">
        <f t="shared" si="41"/>
        <v>0</v>
      </c>
      <c r="AU59" s="560">
        <f t="shared" si="42"/>
        <v>0</v>
      </c>
      <c r="AV59" s="560">
        <f t="shared" si="43"/>
        <v>0</v>
      </c>
      <c r="AW59" s="135">
        <f t="shared" si="44"/>
        <v>0</v>
      </c>
      <c r="AX59" s="22">
        <f t="shared" si="45"/>
        <v>0</v>
      </c>
      <c r="AY59" s="192">
        <f t="shared" si="46"/>
        <v>0</v>
      </c>
      <c r="AZ59" s="192">
        <f t="shared" si="47"/>
        <v>0</v>
      </c>
      <c r="BA59" s="138">
        <f t="shared" si="28"/>
        <v>0</v>
      </c>
      <c r="BB59" s="138">
        <f t="shared" si="29"/>
        <v>0</v>
      </c>
      <c r="BC59" s="138">
        <f t="shared" si="30"/>
        <v>0</v>
      </c>
      <c r="BD59" s="138">
        <f t="shared" si="33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3.5" customHeight="1" thickBot="1">
      <c r="A60" s="20"/>
      <c r="C60" s="22"/>
      <c r="D60" s="220"/>
      <c r="E60" s="220"/>
      <c r="T60" s="190">
        <f t="shared" si="31"/>
        <v>0</v>
      </c>
      <c r="U60" s="191">
        <f t="shared" si="32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U60" s="560"/>
      <c r="AV60" s="560"/>
      <c r="AX60" s="22"/>
      <c r="AY60" s="192"/>
      <c r="AZ60" s="192"/>
      <c r="BA60" s="223">
        <f t="shared" ref="BA60:BH60" si="51">SUM(BA50:BA59)</f>
        <v>5</v>
      </c>
      <c r="BB60" s="223">
        <f t="shared" si="51"/>
        <v>0</v>
      </c>
      <c r="BC60" s="223">
        <f t="shared" si="51"/>
        <v>0</v>
      </c>
      <c r="BD60" s="223">
        <f t="shared" si="51"/>
        <v>0</v>
      </c>
      <c r="BE60" s="223">
        <f t="shared" si="51"/>
        <v>3</v>
      </c>
      <c r="BF60" s="223">
        <f t="shared" si="51"/>
        <v>1</v>
      </c>
      <c r="BG60" s="223">
        <f t="shared" si="51"/>
        <v>0</v>
      </c>
      <c r="BH60" s="223">
        <f t="shared" si="51"/>
        <v>1</v>
      </c>
      <c r="BI60" s="22">
        <f>SUM(BA60:BH60)</f>
        <v>10</v>
      </c>
    </row>
    <row r="61" spans="1:61" ht="13.5" customHeight="1" thickBot="1">
      <c r="A61" s="177"/>
      <c r="B61" s="178"/>
      <c r="C61" s="224"/>
      <c r="D61" s="593" t="str">
        <f>E9</f>
        <v>Erlenbach/Morlautern</v>
      </c>
      <c r="E61" s="594" t="str">
        <f>E3</f>
        <v>VBC Kaiserslautern</v>
      </c>
      <c r="F61" s="184">
        <v>19</v>
      </c>
      <c r="G61" s="185">
        <v>25</v>
      </c>
      <c r="H61" s="182">
        <v>17</v>
      </c>
      <c r="I61" s="183">
        <v>25</v>
      </c>
      <c r="J61" s="184">
        <v>25</v>
      </c>
      <c r="K61" s="185">
        <v>14</v>
      </c>
      <c r="L61" s="182">
        <v>28</v>
      </c>
      <c r="M61" s="183">
        <v>30</v>
      </c>
      <c r="N61" s="184"/>
      <c r="O61" s="185"/>
      <c r="P61" s="188">
        <f>IF(F61="","",F61+H61+J61+L61+N61)</f>
        <v>89</v>
      </c>
      <c r="Q61" s="189">
        <f t="shared" ref="Q61:Q70" si="52">IF(G61="","",G61+I61+K61+M61+O61)</f>
        <v>94</v>
      </c>
      <c r="R61" s="188">
        <f t="shared" ref="R61:S70" si="53">IF(F61="","",AQ61+AS61+AU61+AW61+AY61)</f>
        <v>1</v>
      </c>
      <c r="S61" s="189">
        <f t="shared" si="53"/>
        <v>3</v>
      </c>
      <c r="T61" s="190">
        <f t="shared" si="31"/>
        <v>0</v>
      </c>
      <c r="U61" s="191">
        <f t="shared" si="32"/>
        <v>3</v>
      </c>
      <c r="V61" s="629"/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30" t="str">
        <f t="shared" ref="AM61:AM70" ca="1" si="54">IF(U61&lt;&gt;"","",IF(C61&lt;&gt;"","verlegt",IF(B61&lt;TODAY(),"offen","")))</f>
        <v/>
      </c>
      <c r="AN61" s="630"/>
      <c r="AO61" s="631" t="str">
        <f ca="1">IF(U61&lt;&gt;"","",IF(C61="","",IF(C61&lt;TODAY(),"offen","")))</f>
        <v/>
      </c>
      <c r="AP61" s="631"/>
      <c r="AQ61" s="192">
        <f t="shared" ref="AQ61:AQ70" si="55">IF(F61&gt;G61,1,0)</f>
        <v>0</v>
      </c>
      <c r="AR61" s="192">
        <f t="shared" ref="AR61:AR70" si="56">IF(G61&gt;F61,1,0)</f>
        <v>1</v>
      </c>
      <c r="AS61" s="22">
        <f t="shared" ref="AS61:AS70" si="57">IF(H61&gt;I61,1,0)</f>
        <v>0</v>
      </c>
      <c r="AT61" s="135">
        <f t="shared" ref="AT61:AT70" si="58">IF(I61&gt;H61,1,0)</f>
        <v>1</v>
      </c>
      <c r="AU61" s="560">
        <f t="shared" ref="AU61:AU70" si="59">IF(J61&gt;K61,1,0)</f>
        <v>1</v>
      </c>
      <c r="AV61" s="560">
        <f t="shared" ref="AV61:AV70" si="60">IF(K61&gt;J61,1,0)</f>
        <v>0</v>
      </c>
      <c r="AW61" s="135">
        <f t="shared" ref="AW61:AW70" si="61">IF(L61&gt;M61,1,0)</f>
        <v>0</v>
      </c>
      <c r="AX61" s="22">
        <f t="shared" ref="AX61:AX70" si="62">IF(M61&gt;L61,1,0)</f>
        <v>1</v>
      </c>
      <c r="AY61" s="192">
        <f t="shared" ref="AY61:AY70" si="63">IF(N61&gt;O61,1,0)</f>
        <v>0</v>
      </c>
      <c r="AZ61" s="192">
        <f t="shared" ref="AZ61:AZ70" si="64">IF(O61&gt;N61,1,0)</f>
        <v>0</v>
      </c>
      <c r="BA61" s="138">
        <f t="shared" si="28"/>
        <v>0</v>
      </c>
      <c r="BB61" s="138">
        <f t="shared" si="29"/>
        <v>0</v>
      </c>
      <c r="BC61" s="138">
        <f t="shared" si="30"/>
        <v>0</v>
      </c>
      <c r="BD61" s="138">
        <f t="shared" si="33"/>
        <v>1</v>
      </c>
      <c r="BE61" s="138">
        <f>IF(U40=3,1,0)</f>
        <v>0</v>
      </c>
      <c r="BF61" s="138">
        <f>IF(U40=2,1,0)</f>
        <v>0</v>
      </c>
      <c r="BG61" s="138">
        <f>IF(U40=1,1,0)</f>
        <v>0</v>
      </c>
      <c r="BH61" s="138">
        <f>IF(AND(U40=0,T40&lt;&gt;0),1,0)</f>
        <v>0</v>
      </c>
      <c r="BI61" s="22"/>
    </row>
    <row r="62" spans="1:61" ht="13.5" customHeight="1" thickBot="1">
      <c r="A62" s="194"/>
      <c r="B62" s="195"/>
      <c r="C62" s="228"/>
      <c r="D62" s="595" t="str">
        <f>D61</f>
        <v>Erlenbach/Morlautern</v>
      </c>
      <c r="E62" s="198" t="str">
        <f>E6</f>
        <v>TSV Hütschenhausen</v>
      </c>
      <c r="F62" s="201">
        <v>25</v>
      </c>
      <c r="G62" s="202">
        <v>16</v>
      </c>
      <c r="H62" s="199">
        <v>23</v>
      </c>
      <c r="I62" s="200">
        <v>25</v>
      </c>
      <c r="J62" s="201">
        <v>25</v>
      </c>
      <c r="K62" s="202">
        <v>23</v>
      </c>
      <c r="L62" s="199">
        <v>25</v>
      </c>
      <c r="M62" s="200">
        <v>19</v>
      </c>
      <c r="N62" s="201"/>
      <c r="O62" s="202"/>
      <c r="P62" s="205">
        <f t="shared" ref="P62:P70" si="65">IF(F62="","",F62+H62+J62+L62+N62)</f>
        <v>98</v>
      </c>
      <c r="Q62" s="206">
        <f t="shared" si="52"/>
        <v>83</v>
      </c>
      <c r="R62" s="205">
        <f t="shared" si="53"/>
        <v>3</v>
      </c>
      <c r="S62" s="206">
        <f t="shared" si="53"/>
        <v>1</v>
      </c>
      <c r="T62" s="190">
        <f t="shared" si="31"/>
        <v>3</v>
      </c>
      <c r="U62" s="191">
        <f t="shared" si="32"/>
        <v>0</v>
      </c>
      <c r="V62" s="632"/>
      <c r="W62" s="632"/>
      <c r="X62" s="632"/>
      <c r="Y62" s="632"/>
      <c r="Z62" s="632"/>
      <c r="AA62" s="632"/>
      <c r="AB62" s="632"/>
      <c r="AC62" s="632"/>
      <c r="AD62" s="632"/>
      <c r="AE62" s="632"/>
      <c r="AF62" s="632"/>
      <c r="AG62" s="632"/>
      <c r="AH62" s="632"/>
      <c r="AI62" s="632"/>
      <c r="AJ62" s="632"/>
      <c r="AK62" s="632"/>
      <c r="AL62" s="632"/>
      <c r="AM62" s="633" t="str">
        <f t="shared" ca="1" si="54"/>
        <v/>
      </c>
      <c r="AN62" s="633"/>
      <c r="AO62" s="634" t="str">
        <f t="shared" ref="AO62:AO70" ca="1" si="66">IF(U62&lt;&gt;"","",IF(C62="","",IF(C62&lt;TODAY(),"offen","")))</f>
        <v/>
      </c>
      <c r="AP62" s="634"/>
      <c r="AQ62" s="192">
        <f t="shared" si="55"/>
        <v>1</v>
      </c>
      <c r="AR62" s="192">
        <f t="shared" si="56"/>
        <v>0</v>
      </c>
      <c r="AS62" s="22">
        <f t="shared" si="57"/>
        <v>0</v>
      </c>
      <c r="AT62" s="135">
        <f t="shared" si="58"/>
        <v>1</v>
      </c>
      <c r="AU62" s="560">
        <f t="shared" si="59"/>
        <v>1</v>
      </c>
      <c r="AV62" s="560">
        <f t="shared" si="60"/>
        <v>0</v>
      </c>
      <c r="AW62" s="135">
        <f t="shared" si="61"/>
        <v>1</v>
      </c>
      <c r="AX62" s="22">
        <f t="shared" si="62"/>
        <v>0</v>
      </c>
      <c r="AY62" s="192">
        <f t="shared" si="63"/>
        <v>0</v>
      </c>
      <c r="AZ62" s="192">
        <f t="shared" si="64"/>
        <v>0</v>
      </c>
      <c r="BA62" s="138">
        <f t="shared" si="28"/>
        <v>1</v>
      </c>
      <c r="BB62" s="138">
        <f t="shared" si="29"/>
        <v>0</v>
      </c>
      <c r="BC62" s="138">
        <f t="shared" si="30"/>
        <v>0</v>
      </c>
      <c r="BD62" s="138">
        <f t="shared" si="33"/>
        <v>0</v>
      </c>
      <c r="BE62" s="138">
        <f>IF(U51=3,1,0)</f>
        <v>0</v>
      </c>
      <c r="BF62" s="138">
        <f>IF(U51=2,1,0)</f>
        <v>0</v>
      </c>
      <c r="BG62" s="138">
        <f>IF(U51=1,1,0)</f>
        <v>0</v>
      </c>
      <c r="BH62" s="138">
        <f>IF(AND(U51=0,T51&lt;&gt;0),1,0)</f>
        <v>1</v>
      </c>
      <c r="BI62" s="22"/>
    </row>
    <row r="63" spans="1:61" ht="13.5" customHeight="1" thickBot="1">
      <c r="A63" s="194"/>
      <c r="B63" s="195"/>
      <c r="C63" s="228"/>
      <c r="D63" s="595" t="str">
        <f t="shared" ref="D63:D70" si="67">D62</f>
        <v>Erlenbach/Morlautern</v>
      </c>
      <c r="E63" s="590" t="str">
        <f>E12</f>
        <v>SV Miesau</v>
      </c>
      <c r="F63" s="201">
        <v>25</v>
      </c>
      <c r="G63" s="202">
        <v>14</v>
      </c>
      <c r="H63" s="199">
        <v>25</v>
      </c>
      <c r="I63" s="200">
        <v>21</v>
      </c>
      <c r="J63" s="201">
        <v>25</v>
      </c>
      <c r="K63" s="202">
        <v>17</v>
      </c>
      <c r="L63" s="199"/>
      <c r="M63" s="200"/>
      <c r="N63" s="201"/>
      <c r="O63" s="202"/>
      <c r="P63" s="205">
        <f t="shared" si="65"/>
        <v>75</v>
      </c>
      <c r="Q63" s="206">
        <f t="shared" si="52"/>
        <v>52</v>
      </c>
      <c r="R63" s="205">
        <f t="shared" si="53"/>
        <v>3</v>
      </c>
      <c r="S63" s="206">
        <f t="shared" si="53"/>
        <v>0</v>
      </c>
      <c r="T63" s="190">
        <f t="shared" si="31"/>
        <v>3</v>
      </c>
      <c r="U63" s="191">
        <f t="shared" si="32"/>
        <v>0</v>
      </c>
      <c r="V63" s="632"/>
      <c r="W63" s="632"/>
      <c r="X63" s="632"/>
      <c r="Y63" s="632"/>
      <c r="Z63" s="632"/>
      <c r="AA63" s="632"/>
      <c r="AB63" s="632"/>
      <c r="AC63" s="632"/>
      <c r="AD63" s="632"/>
      <c r="AE63" s="632"/>
      <c r="AF63" s="632"/>
      <c r="AG63" s="632"/>
      <c r="AH63" s="632"/>
      <c r="AI63" s="632"/>
      <c r="AJ63" s="632"/>
      <c r="AK63" s="632"/>
      <c r="AL63" s="632"/>
      <c r="AM63" s="633" t="str">
        <f t="shared" ca="1" si="54"/>
        <v/>
      </c>
      <c r="AN63" s="633"/>
      <c r="AO63" s="634" t="str">
        <f t="shared" ca="1" si="66"/>
        <v/>
      </c>
      <c r="AP63" s="634"/>
      <c r="AQ63" s="192">
        <f t="shared" si="55"/>
        <v>1</v>
      </c>
      <c r="AR63" s="192">
        <f t="shared" si="56"/>
        <v>0</v>
      </c>
      <c r="AS63" s="22">
        <f t="shared" si="57"/>
        <v>1</v>
      </c>
      <c r="AT63" s="135">
        <f t="shared" si="58"/>
        <v>0</v>
      </c>
      <c r="AU63" s="560">
        <f t="shared" si="59"/>
        <v>1</v>
      </c>
      <c r="AV63" s="560">
        <f t="shared" si="60"/>
        <v>0</v>
      </c>
      <c r="AW63" s="135">
        <f t="shared" si="61"/>
        <v>0</v>
      </c>
      <c r="AX63" s="22">
        <f t="shared" si="62"/>
        <v>0</v>
      </c>
      <c r="AY63" s="192">
        <f t="shared" si="63"/>
        <v>0</v>
      </c>
      <c r="AZ63" s="192">
        <f t="shared" si="64"/>
        <v>0</v>
      </c>
      <c r="BA63" s="138">
        <f t="shared" si="28"/>
        <v>1</v>
      </c>
      <c r="BB63" s="138">
        <f t="shared" si="29"/>
        <v>0</v>
      </c>
      <c r="BC63" s="138">
        <f t="shared" si="30"/>
        <v>0</v>
      </c>
      <c r="BD63" s="138">
        <f t="shared" si="33"/>
        <v>0</v>
      </c>
      <c r="BE63" s="138">
        <f>IF(U74=3,1,0)</f>
        <v>1</v>
      </c>
      <c r="BF63" s="138">
        <f>IF(U74=2,1,0)</f>
        <v>0</v>
      </c>
      <c r="BG63" s="138">
        <f>IF(U74=1,1,0)</f>
        <v>0</v>
      </c>
      <c r="BH63" s="138">
        <f>IF(AND(U74=0,T74&lt;&gt;0),1,0)</f>
        <v>0</v>
      </c>
      <c r="BI63" s="22"/>
    </row>
    <row r="64" spans="1:61" ht="13.5" customHeight="1" thickBot="1">
      <c r="A64" s="194"/>
      <c r="B64" s="195"/>
      <c r="C64" s="226"/>
      <c r="D64" s="595" t="str">
        <f t="shared" si="67"/>
        <v>Erlenbach/Morlautern</v>
      </c>
      <c r="E64" s="198" t="str">
        <f>E15</f>
        <v>TuS Kriegsfeld</v>
      </c>
      <c r="F64" s="201">
        <v>25</v>
      </c>
      <c r="G64" s="202">
        <v>14</v>
      </c>
      <c r="H64" s="199">
        <v>23</v>
      </c>
      <c r="I64" s="200">
        <v>25</v>
      </c>
      <c r="J64" s="201">
        <v>25</v>
      </c>
      <c r="K64" s="202">
        <v>19</v>
      </c>
      <c r="L64" s="199">
        <v>25</v>
      </c>
      <c r="M64" s="200">
        <v>18</v>
      </c>
      <c r="N64" s="201"/>
      <c r="O64" s="202"/>
      <c r="P64" s="205">
        <f t="shared" si="65"/>
        <v>98</v>
      </c>
      <c r="Q64" s="206">
        <f t="shared" si="52"/>
        <v>76</v>
      </c>
      <c r="R64" s="205">
        <f t="shared" si="53"/>
        <v>3</v>
      </c>
      <c r="S64" s="206">
        <f t="shared" si="53"/>
        <v>1</v>
      </c>
      <c r="T64" s="190">
        <f t="shared" si="31"/>
        <v>3</v>
      </c>
      <c r="U64" s="191">
        <f t="shared" si="32"/>
        <v>0</v>
      </c>
      <c r="V64" s="632"/>
      <c r="W64" s="632"/>
      <c r="X64" s="632"/>
      <c r="Y64" s="632"/>
      <c r="Z64" s="632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6" t="str">
        <f t="shared" ca="1" si="54"/>
        <v/>
      </c>
      <c r="AN64" s="636"/>
      <c r="AO64" s="634" t="str">
        <f t="shared" ca="1" si="66"/>
        <v/>
      </c>
      <c r="AP64" s="634"/>
      <c r="AQ64" s="192">
        <f t="shared" si="55"/>
        <v>1</v>
      </c>
      <c r="AR64" s="192">
        <f t="shared" si="56"/>
        <v>0</v>
      </c>
      <c r="AS64" s="22">
        <f t="shared" si="57"/>
        <v>0</v>
      </c>
      <c r="AT64" s="135">
        <f t="shared" si="58"/>
        <v>1</v>
      </c>
      <c r="AU64" s="560">
        <f t="shared" si="59"/>
        <v>1</v>
      </c>
      <c r="AV64" s="560">
        <f t="shared" si="60"/>
        <v>0</v>
      </c>
      <c r="AW64" s="135">
        <f t="shared" si="61"/>
        <v>1</v>
      </c>
      <c r="AX64" s="22">
        <f t="shared" si="62"/>
        <v>0</v>
      </c>
      <c r="AY64" s="192">
        <f t="shared" si="63"/>
        <v>0</v>
      </c>
      <c r="AZ64" s="192">
        <f t="shared" si="64"/>
        <v>0</v>
      </c>
      <c r="BA64" s="138">
        <f t="shared" si="28"/>
        <v>1</v>
      </c>
      <c r="BB64" s="138">
        <f t="shared" si="29"/>
        <v>0</v>
      </c>
      <c r="BC64" s="138">
        <f t="shared" si="30"/>
        <v>0</v>
      </c>
      <c r="BD64" s="138">
        <f t="shared" si="33"/>
        <v>0</v>
      </c>
      <c r="BE64" s="138">
        <f>IF(U85=3,1,0)</f>
        <v>0</v>
      </c>
      <c r="BF64" s="138">
        <f>IF(U85=2,1,0)</f>
        <v>0</v>
      </c>
      <c r="BG64" s="138">
        <f>IF(U85=1,1,0)</f>
        <v>0</v>
      </c>
      <c r="BH64" s="138">
        <f>IF(AND(U85=0,T85&lt;&gt;0),1,0)</f>
        <v>0</v>
      </c>
      <c r="BI64" s="22"/>
    </row>
    <row r="65" spans="1:61" ht="13.5" customHeight="1" thickBot="1">
      <c r="A65" s="194"/>
      <c r="B65" s="195"/>
      <c r="C65" s="228"/>
      <c r="D65" s="595" t="str">
        <f t="shared" si="67"/>
        <v>Erlenbach/Morlautern</v>
      </c>
      <c r="E65" s="590" t="str">
        <f>E18</f>
        <v>Feuerball Kaiserslautern</v>
      </c>
      <c r="F65" s="201">
        <v>25</v>
      </c>
      <c r="G65" s="202">
        <v>19</v>
      </c>
      <c r="H65" s="199">
        <v>25</v>
      </c>
      <c r="I65" s="200">
        <v>19</v>
      </c>
      <c r="J65" s="201">
        <v>24</v>
      </c>
      <c r="K65" s="202">
        <v>26</v>
      </c>
      <c r="L65" s="199">
        <v>25</v>
      </c>
      <c r="M65" s="200">
        <v>19</v>
      </c>
      <c r="N65" s="201"/>
      <c r="O65" s="202"/>
      <c r="P65" s="205">
        <f t="shared" si="65"/>
        <v>99</v>
      </c>
      <c r="Q65" s="206">
        <f t="shared" si="52"/>
        <v>83</v>
      </c>
      <c r="R65" s="205">
        <f t="shared" si="53"/>
        <v>3</v>
      </c>
      <c r="S65" s="206">
        <f t="shared" si="53"/>
        <v>1</v>
      </c>
      <c r="T65" s="190">
        <f t="shared" si="31"/>
        <v>3</v>
      </c>
      <c r="U65" s="191">
        <f t="shared" si="32"/>
        <v>0</v>
      </c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632"/>
      <c r="AL65" s="632"/>
      <c r="AM65" s="633" t="str">
        <f t="shared" ca="1" si="54"/>
        <v/>
      </c>
      <c r="AN65" s="633"/>
      <c r="AO65" s="634" t="str">
        <f t="shared" ca="1" si="66"/>
        <v/>
      </c>
      <c r="AP65" s="634"/>
      <c r="AQ65" s="192">
        <f t="shared" si="55"/>
        <v>1</v>
      </c>
      <c r="AR65" s="192">
        <f t="shared" si="56"/>
        <v>0</v>
      </c>
      <c r="AS65" s="22">
        <f t="shared" si="57"/>
        <v>1</v>
      </c>
      <c r="AT65" s="135">
        <f t="shared" si="58"/>
        <v>0</v>
      </c>
      <c r="AU65" s="560">
        <f t="shared" si="59"/>
        <v>0</v>
      </c>
      <c r="AV65" s="560">
        <f t="shared" si="60"/>
        <v>1</v>
      </c>
      <c r="AW65" s="135">
        <f t="shared" si="61"/>
        <v>1</v>
      </c>
      <c r="AX65" s="22">
        <f t="shared" si="62"/>
        <v>0</v>
      </c>
      <c r="AY65" s="192">
        <f t="shared" si="63"/>
        <v>0</v>
      </c>
      <c r="AZ65" s="192">
        <f t="shared" si="64"/>
        <v>0</v>
      </c>
      <c r="BA65" s="138">
        <f t="shared" si="28"/>
        <v>1</v>
      </c>
      <c r="BB65" s="138">
        <f t="shared" si="29"/>
        <v>0</v>
      </c>
      <c r="BC65" s="138">
        <f t="shared" si="30"/>
        <v>0</v>
      </c>
      <c r="BD65" s="138">
        <f t="shared" si="33"/>
        <v>0</v>
      </c>
      <c r="BE65" s="138">
        <f>IF(U96=3,1,0)</f>
        <v>0</v>
      </c>
      <c r="BF65" s="138">
        <f>IF(U96=2,1,0)</f>
        <v>0</v>
      </c>
      <c r="BG65" s="138">
        <f>IF(U96=1,1,0)</f>
        <v>0</v>
      </c>
      <c r="BH65" s="138">
        <f>IF(AND(U96=0,T96&lt;&gt;0),1,0)</f>
        <v>0</v>
      </c>
      <c r="BI65" s="22"/>
    </row>
    <row r="66" spans="1:61" ht="13.5" customHeight="1" thickBot="1">
      <c r="A66" s="194"/>
      <c r="B66" s="195"/>
      <c r="C66" s="228"/>
      <c r="D66" s="227" t="str">
        <f t="shared" si="67"/>
        <v>Erlenbach/Morlautern</v>
      </c>
      <c r="E66" s="590" t="str">
        <f>E21</f>
        <v>TSG Trippstadt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5"/>
        <v/>
      </c>
      <c r="Q66" s="206" t="str">
        <f t="shared" si="52"/>
        <v/>
      </c>
      <c r="R66" s="205" t="str">
        <f t="shared" si="53"/>
        <v/>
      </c>
      <c r="S66" s="206" t="str">
        <f t="shared" si="53"/>
        <v/>
      </c>
      <c r="T66" s="190">
        <f t="shared" si="31"/>
        <v>0</v>
      </c>
      <c r="U66" s="191">
        <f t="shared" si="32"/>
        <v>0</v>
      </c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3" t="str">
        <f t="shared" ca="1" si="54"/>
        <v/>
      </c>
      <c r="AN66" s="633"/>
      <c r="AO66" s="634" t="str">
        <f t="shared" ca="1" si="66"/>
        <v/>
      </c>
      <c r="AP66" s="634"/>
      <c r="AQ66" s="192">
        <f t="shared" si="55"/>
        <v>0</v>
      </c>
      <c r="AR66" s="192">
        <f t="shared" si="56"/>
        <v>0</v>
      </c>
      <c r="AS66" s="22">
        <f t="shared" si="57"/>
        <v>0</v>
      </c>
      <c r="AT66" s="135">
        <f t="shared" si="58"/>
        <v>0</v>
      </c>
      <c r="AU66" s="560">
        <f t="shared" si="59"/>
        <v>0</v>
      </c>
      <c r="AV66" s="560">
        <f t="shared" si="60"/>
        <v>0</v>
      </c>
      <c r="AW66" s="135">
        <f t="shared" si="61"/>
        <v>0</v>
      </c>
      <c r="AX66" s="22">
        <f t="shared" si="62"/>
        <v>0</v>
      </c>
      <c r="AY66" s="192">
        <f t="shared" si="63"/>
        <v>0</v>
      </c>
      <c r="AZ66" s="192">
        <f t="shared" si="64"/>
        <v>0</v>
      </c>
      <c r="BA66" s="138">
        <f t="shared" si="28"/>
        <v>0</v>
      </c>
      <c r="BB66" s="138">
        <f t="shared" si="29"/>
        <v>0</v>
      </c>
      <c r="BC66" s="138">
        <f t="shared" si="30"/>
        <v>0</v>
      </c>
      <c r="BD66" s="138">
        <f t="shared" si="33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3.5" customHeight="1" thickBot="1">
      <c r="A67" s="194"/>
      <c r="B67" s="195"/>
      <c r="C67" s="226"/>
      <c r="D67" s="595" t="str">
        <f t="shared" si="67"/>
        <v>Erlenbach/Morlautern</v>
      </c>
      <c r="E67" s="590" t="str">
        <f>E24</f>
        <v>Rodenbach/Weilerbach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5"/>
        <v/>
      </c>
      <c r="Q67" s="206" t="str">
        <f t="shared" si="52"/>
        <v/>
      </c>
      <c r="R67" s="205" t="str">
        <f t="shared" si="53"/>
        <v/>
      </c>
      <c r="S67" s="206" t="str">
        <f t="shared" si="53"/>
        <v/>
      </c>
      <c r="T67" s="190">
        <f t="shared" si="31"/>
        <v>0</v>
      </c>
      <c r="U67" s="191">
        <f t="shared" si="32"/>
        <v>0</v>
      </c>
      <c r="V67" s="632"/>
      <c r="W67" s="632"/>
      <c r="X67" s="632"/>
      <c r="Y67" s="632"/>
      <c r="Z67" s="632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632"/>
      <c r="AL67" s="632"/>
      <c r="AM67" s="633" t="str">
        <f t="shared" ca="1" si="54"/>
        <v/>
      </c>
      <c r="AN67" s="633"/>
      <c r="AO67" s="634" t="str">
        <f t="shared" ca="1" si="66"/>
        <v/>
      </c>
      <c r="AP67" s="634"/>
      <c r="AQ67" s="192">
        <f t="shared" si="55"/>
        <v>0</v>
      </c>
      <c r="AR67" s="192">
        <f t="shared" si="56"/>
        <v>0</v>
      </c>
      <c r="AS67" s="22">
        <f t="shared" si="57"/>
        <v>0</v>
      </c>
      <c r="AT67" s="135">
        <f t="shared" si="58"/>
        <v>0</v>
      </c>
      <c r="AU67" s="560">
        <f t="shared" si="59"/>
        <v>0</v>
      </c>
      <c r="AV67" s="560">
        <f t="shared" si="60"/>
        <v>0</v>
      </c>
      <c r="AW67" s="135">
        <f t="shared" si="61"/>
        <v>0</v>
      </c>
      <c r="AX67" s="22">
        <f t="shared" si="62"/>
        <v>0</v>
      </c>
      <c r="AY67" s="192">
        <f t="shared" si="63"/>
        <v>0</v>
      </c>
      <c r="AZ67" s="192">
        <f t="shared" si="64"/>
        <v>0</v>
      </c>
      <c r="BA67" s="138">
        <f t="shared" si="28"/>
        <v>0</v>
      </c>
      <c r="BB67" s="138">
        <f t="shared" si="29"/>
        <v>0</v>
      </c>
      <c r="BC67" s="138">
        <f t="shared" si="30"/>
        <v>0</v>
      </c>
      <c r="BD67" s="138">
        <f t="shared" si="33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3.5" hidden="1" customHeight="1" thickBot="1">
      <c r="A68" s="194"/>
      <c r="B68" s="195"/>
      <c r="C68" s="228"/>
      <c r="D68" s="595" t="str">
        <f t="shared" si="67"/>
        <v>Erlenbach/Morlautern</v>
      </c>
      <c r="E68" s="590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5"/>
        <v/>
      </c>
      <c r="Q68" s="206" t="str">
        <f t="shared" si="52"/>
        <v/>
      </c>
      <c r="R68" s="205" t="str">
        <f t="shared" si="53"/>
        <v/>
      </c>
      <c r="S68" s="206" t="str">
        <f t="shared" si="53"/>
        <v/>
      </c>
      <c r="T68" s="190">
        <f t="shared" si="31"/>
        <v>0</v>
      </c>
      <c r="U68" s="191">
        <f t="shared" si="32"/>
        <v>0</v>
      </c>
      <c r="V68" s="632"/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632"/>
      <c r="AK68" s="632"/>
      <c r="AL68" s="632"/>
      <c r="AM68" s="633" t="str">
        <f t="shared" ca="1" si="54"/>
        <v/>
      </c>
      <c r="AN68" s="633"/>
      <c r="AO68" s="634" t="str">
        <f t="shared" ca="1" si="66"/>
        <v/>
      </c>
      <c r="AP68" s="634"/>
      <c r="AQ68" s="192">
        <f t="shared" si="55"/>
        <v>0</v>
      </c>
      <c r="AR68" s="192">
        <f t="shared" si="56"/>
        <v>0</v>
      </c>
      <c r="AS68" s="22">
        <f t="shared" si="57"/>
        <v>0</v>
      </c>
      <c r="AT68" s="135">
        <f t="shared" si="58"/>
        <v>0</v>
      </c>
      <c r="AU68" s="560">
        <f t="shared" si="59"/>
        <v>0</v>
      </c>
      <c r="AV68" s="560">
        <f t="shared" si="60"/>
        <v>0</v>
      </c>
      <c r="AW68" s="135">
        <f t="shared" si="61"/>
        <v>0</v>
      </c>
      <c r="AX68" s="22">
        <f t="shared" si="62"/>
        <v>0</v>
      </c>
      <c r="AY68" s="192">
        <f t="shared" si="63"/>
        <v>0</v>
      </c>
      <c r="AZ68" s="192">
        <f t="shared" si="64"/>
        <v>0</v>
      </c>
      <c r="BA68" s="138">
        <f t="shared" si="28"/>
        <v>0</v>
      </c>
      <c r="BB68" s="138">
        <f t="shared" si="29"/>
        <v>0</v>
      </c>
      <c r="BC68" s="138">
        <f t="shared" si="30"/>
        <v>0</v>
      </c>
      <c r="BD68" s="138">
        <f t="shared" si="33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3.5" hidden="1" customHeight="1" thickBot="1">
      <c r="A69" s="194"/>
      <c r="B69" s="195"/>
      <c r="C69" s="228"/>
      <c r="D69" s="595" t="str">
        <f t="shared" si="67"/>
        <v>Erlenbach/Morlautern</v>
      </c>
      <c r="E69" s="590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5"/>
        <v/>
      </c>
      <c r="Q69" s="206" t="str">
        <f t="shared" si="52"/>
        <v/>
      </c>
      <c r="R69" s="205" t="str">
        <f t="shared" si="53"/>
        <v/>
      </c>
      <c r="S69" s="206" t="str">
        <f t="shared" si="53"/>
        <v/>
      </c>
      <c r="T69" s="190">
        <f t="shared" si="31"/>
        <v>0</v>
      </c>
      <c r="U69" s="191">
        <f t="shared" si="32"/>
        <v>0</v>
      </c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632"/>
      <c r="AG69" s="632"/>
      <c r="AH69" s="632"/>
      <c r="AI69" s="632"/>
      <c r="AJ69" s="632"/>
      <c r="AK69" s="632"/>
      <c r="AL69" s="632"/>
      <c r="AM69" s="633" t="str">
        <f t="shared" ca="1" si="54"/>
        <v/>
      </c>
      <c r="AN69" s="633"/>
      <c r="AO69" s="634" t="str">
        <f t="shared" ca="1" si="66"/>
        <v/>
      </c>
      <c r="AP69" s="634"/>
      <c r="AQ69" s="192">
        <f t="shared" si="55"/>
        <v>0</v>
      </c>
      <c r="AR69" s="192">
        <f t="shared" si="56"/>
        <v>0</v>
      </c>
      <c r="AS69" s="22">
        <f t="shared" si="57"/>
        <v>0</v>
      </c>
      <c r="AT69" s="135">
        <f t="shared" si="58"/>
        <v>0</v>
      </c>
      <c r="AU69" s="560">
        <f t="shared" si="59"/>
        <v>0</v>
      </c>
      <c r="AV69" s="560">
        <f t="shared" si="60"/>
        <v>0</v>
      </c>
      <c r="AW69" s="135">
        <f t="shared" si="61"/>
        <v>0</v>
      </c>
      <c r="AX69" s="22">
        <f t="shared" si="62"/>
        <v>0</v>
      </c>
      <c r="AY69" s="192">
        <f t="shared" si="63"/>
        <v>0</v>
      </c>
      <c r="AZ69" s="192">
        <f t="shared" si="64"/>
        <v>0</v>
      </c>
      <c r="BA69" s="138">
        <f t="shared" si="28"/>
        <v>0</v>
      </c>
      <c r="BB69" s="138">
        <f t="shared" si="29"/>
        <v>0</v>
      </c>
      <c r="BC69" s="138">
        <f t="shared" si="30"/>
        <v>0</v>
      </c>
      <c r="BD69" s="138">
        <f t="shared" si="33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3.5" hidden="1" customHeight="1" thickBot="1">
      <c r="A70" s="208"/>
      <c r="B70" s="209"/>
      <c r="C70" s="229"/>
      <c r="D70" s="596" t="str">
        <f t="shared" si="67"/>
        <v>Erlenbach/Morlautern</v>
      </c>
      <c r="E70" s="597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5"/>
        <v/>
      </c>
      <c r="Q70" s="219" t="str">
        <f t="shared" si="52"/>
        <v/>
      </c>
      <c r="R70" s="218" t="str">
        <f t="shared" si="53"/>
        <v/>
      </c>
      <c r="S70" s="219" t="str">
        <f t="shared" si="53"/>
        <v/>
      </c>
      <c r="T70" s="190">
        <f t="shared" si="31"/>
        <v>0</v>
      </c>
      <c r="U70" s="191">
        <f t="shared" si="32"/>
        <v>0</v>
      </c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8" t="str">
        <f t="shared" ca="1" si="54"/>
        <v/>
      </c>
      <c r="AN70" s="638"/>
      <c r="AO70" s="639" t="str">
        <f t="shared" ca="1" si="66"/>
        <v/>
      </c>
      <c r="AP70" s="639"/>
      <c r="AQ70" s="192">
        <f t="shared" si="55"/>
        <v>0</v>
      </c>
      <c r="AR70" s="192">
        <f t="shared" si="56"/>
        <v>0</v>
      </c>
      <c r="AS70" s="22">
        <f t="shared" si="57"/>
        <v>0</v>
      </c>
      <c r="AT70" s="135">
        <f t="shared" si="58"/>
        <v>0</v>
      </c>
      <c r="AU70" s="560">
        <f t="shared" si="59"/>
        <v>0</v>
      </c>
      <c r="AV70" s="560">
        <f t="shared" si="60"/>
        <v>0</v>
      </c>
      <c r="AW70" s="135">
        <f t="shared" si="61"/>
        <v>0</v>
      </c>
      <c r="AX70" s="22">
        <f t="shared" si="62"/>
        <v>0</v>
      </c>
      <c r="AY70" s="192">
        <f t="shared" si="63"/>
        <v>0</v>
      </c>
      <c r="AZ70" s="192">
        <f t="shared" si="64"/>
        <v>0</v>
      </c>
      <c r="BA70" s="138">
        <f t="shared" si="28"/>
        <v>0</v>
      </c>
      <c r="BB70" s="138">
        <f t="shared" si="29"/>
        <v>0</v>
      </c>
      <c r="BC70" s="138">
        <f t="shared" si="30"/>
        <v>0</v>
      </c>
      <c r="BD70" s="138">
        <f t="shared" si="33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3.5" customHeight="1" thickBot="1">
      <c r="A71" s="20"/>
      <c r="C71" s="22"/>
      <c r="D71" s="220"/>
      <c r="E71" s="220"/>
      <c r="T71" s="190">
        <f t="shared" si="31"/>
        <v>0</v>
      </c>
      <c r="U71" s="191">
        <f t="shared" si="32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U71" s="560"/>
      <c r="AV71" s="560"/>
      <c r="AX71" s="22"/>
      <c r="AY71" s="192"/>
      <c r="AZ71" s="192"/>
      <c r="BA71" s="223">
        <f t="shared" ref="BA71:BH71" si="68">SUM(BA61:BA70)</f>
        <v>4</v>
      </c>
      <c r="BB71" s="223">
        <f t="shared" si="68"/>
        <v>0</v>
      </c>
      <c r="BC71" s="223">
        <f t="shared" si="68"/>
        <v>0</v>
      </c>
      <c r="BD71" s="223">
        <f t="shared" si="68"/>
        <v>1</v>
      </c>
      <c r="BE71" s="223">
        <f t="shared" si="68"/>
        <v>1</v>
      </c>
      <c r="BF71" s="223">
        <f t="shared" si="68"/>
        <v>0</v>
      </c>
      <c r="BG71" s="223">
        <f t="shared" si="68"/>
        <v>0</v>
      </c>
      <c r="BH71" s="223">
        <f t="shared" si="68"/>
        <v>1</v>
      </c>
      <c r="BI71" s="22">
        <f>SUM(BA71:BH71)</f>
        <v>7</v>
      </c>
    </row>
    <row r="72" spans="1:61" ht="13.5" customHeight="1" thickBot="1">
      <c r="A72" s="177"/>
      <c r="B72" s="178"/>
      <c r="C72" s="224"/>
      <c r="D72" s="593" t="str">
        <f>E12</f>
        <v>SV Miesau</v>
      </c>
      <c r="E72" s="594" t="str">
        <f>E3</f>
        <v>VBC Kaiserslautern</v>
      </c>
      <c r="F72" s="184"/>
      <c r="G72" s="185"/>
      <c r="H72" s="182"/>
      <c r="I72" s="183"/>
      <c r="J72" s="184"/>
      <c r="K72" s="185"/>
      <c r="L72" s="182"/>
      <c r="M72" s="183"/>
      <c r="N72" s="184"/>
      <c r="O72" s="185"/>
      <c r="P72" s="188" t="str">
        <f>IF(F72="","",F72+H72+J72+L72+N72)</f>
        <v/>
      </c>
      <c r="Q72" s="189" t="str">
        <f t="shared" ref="Q72:Q81" si="69">IF(G72="","",G72+I72+K72+M72+O72)</f>
        <v/>
      </c>
      <c r="R72" s="188" t="str">
        <f t="shared" ref="R72:S81" si="70">IF(F72="","",AQ72+AS72+AU72+AW72+AY72)</f>
        <v/>
      </c>
      <c r="S72" s="189" t="str">
        <f t="shared" si="70"/>
        <v/>
      </c>
      <c r="T72" s="190">
        <f t="shared" si="31"/>
        <v>0</v>
      </c>
      <c r="U72" s="191">
        <f t="shared" si="32"/>
        <v>0</v>
      </c>
      <c r="V72" s="629"/>
      <c r="W72" s="629"/>
      <c r="X72" s="629"/>
      <c r="Y72" s="629"/>
      <c r="Z72" s="629"/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629"/>
      <c r="AM72" s="630" t="str">
        <f t="shared" ref="AM72:AM81" ca="1" si="71">IF(U72&lt;&gt;"","",IF(C72&lt;&gt;"","verlegt",IF(B72&lt;TODAY(),"offen","")))</f>
        <v/>
      </c>
      <c r="AN72" s="630"/>
      <c r="AO72" s="631" t="str">
        <f ca="1">IF(U72&lt;&gt;"","",IF(C72="","",IF(C72&lt;TODAY(),"offen","")))</f>
        <v/>
      </c>
      <c r="AP72" s="631"/>
      <c r="AQ72" s="192">
        <f t="shared" ref="AQ72:AQ81" si="72">IF(F72&gt;G72,1,0)</f>
        <v>0</v>
      </c>
      <c r="AR72" s="192">
        <f t="shared" ref="AR72:AR81" si="73">IF(G72&gt;F72,1,0)</f>
        <v>0</v>
      </c>
      <c r="AS72" s="22">
        <f t="shared" ref="AS72:AS81" si="74">IF(H72&gt;I72,1,0)</f>
        <v>0</v>
      </c>
      <c r="AT72" s="135">
        <f t="shared" ref="AT72:AT81" si="75">IF(I72&gt;H72,1,0)</f>
        <v>0</v>
      </c>
      <c r="AU72" s="560">
        <f t="shared" ref="AU72:AU81" si="76">IF(J72&gt;K72,1,0)</f>
        <v>0</v>
      </c>
      <c r="AV72" s="560">
        <f t="shared" ref="AV72:AV81" si="77">IF(K72&gt;J72,1,0)</f>
        <v>0</v>
      </c>
      <c r="AW72" s="135">
        <f t="shared" ref="AW72:AW81" si="78">IF(L72&gt;M72,1,0)</f>
        <v>0</v>
      </c>
      <c r="AX72" s="22">
        <f t="shared" ref="AX72:AX81" si="79">IF(M72&gt;L72,1,0)</f>
        <v>0</v>
      </c>
      <c r="AY72" s="192">
        <f t="shared" ref="AY72:AY81" si="80">IF(N72&gt;O72,1,0)</f>
        <v>0</v>
      </c>
      <c r="AZ72" s="192">
        <f t="shared" ref="AZ72:AZ81" si="81">IF(O72&gt;N72,1,0)</f>
        <v>0</v>
      </c>
      <c r="BA72" s="138">
        <f t="shared" si="28"/>
        <v>0</v>
      </c>
      <c r="BB72" s="138">
        <f t="shared" si="29"/>
        <v>0</v>
      </c>
      <c r="BC72" s="138">
        <f t="shared" si="30"/>
        <v>0</v>
      </c>
      <c r="BD72" s="138">
        <f t="shared" si="33"/>
        <v>0</v>
      </c>
      <c r="BE72" s="138">
        <f>IF(U41=3,1,0)</f>
        <v>0</v>
      </c>
      <c r="BF72" s="138">
        <f>IF(U41=2,1,0)</f>
        <v>0</v>
      </c>
      <c r="BG72" s="138">
        <f>IF(U41=1,1,0)</f>
        <v>0</v>
      </c>
      <c r="BH72" s="138">
        <f>IF(AND(U41=0,T41&lt;&gt;0),1,0)</f>
        <v>1</v>
      </c>
      <c r="BI72" s="22"/>
    </row>
    <row r="73" spans="1:61" ht="13.5" customHeight="1" thickBot="1">
      <c r="A73" s="194"/>
      <c r="B73" s="195"/>
      <c r="C73" s="228"/>
      <c r="D73" s="595" t="str">
        <f>D72</f>
        <v>SV Miesau</v>
      </c>
      <c r="E73" s="198" t="str">
        <f>E6</f>
        <v>TSV Hütschenhausen</v>
      </c>
      <c r="F73" s="201">
        <v>16</v>
      </c>
      <c r="G73" s="202">
        <v>25</v>
      </c>
      <c r="H73" s="199">
        <v>20</v>
      </c>
      <c r="I73" s="200">
        <v>25</v>
      </c>
      <c r="J73" s="201">
        <v>9</v>
      </c>
      <c r="K73" s="202">
        <v>25</v>
      </c>
      <c r="L73" s="199"/>
      <c r="M73" s="200"/>
      <c r="N73" s="201"/>
      <c r="O73" s="202"/>
      <c r="P73" s="205">
        <f t="shared" ref="P73:P81" si="82">IF(F73="","",F73+H73+J73+L73+N73)</f>
        <v>45</v>
      </c>
      <c r="Q73" s="206">
        <f t="shared" si="69"/>
        <v>75</v>
      </c>
      <c r="R73" s="205">
        <f t="shared" si="70"/>
        <v>0</v>
      </c>
      <c r="S73" s="206">
        <f t="shared" si="70"/>
        <v>3</v>
      </c>
      <c r="T73" s="190">
        <f t="shared" si="31"/>
        <v>0</v>
      </c>
      <c r="U73" s="191">
        <f t="shared" si="32"/>
        <v>3</v>
      </c>
      <c r="V73" s="632"/>
      <c r="W73" s="632"/>
      <c r="X73" s="632"/>
      <c r="Y73" s="632"/>
      <c r="Z73" s="632"/>
      <c r="AA73" s="632"/>
      <c r="AB73" s="632"/>
      <c r="AC73" s="632"/>
      <c r="AD73" s="632"/>
      <c r="AE73" s="632"/>
      <c r="AF73" s="632"/>
      <c r="AG73" s="632"/>
      <c r="AH73" s="632"/>
      <c r="AI73" s="632"/>
      <c r="AJ73" s="632"/>
      <c r="AK73" s="632"/>
      <c r="AL73" s="632"/>
      <c r="AM73" s="633" t="str">
        <f t="shared" ca="1" si="71"/>
        <v/>
      </c>
      <c r="AN73" s="633"/>
      <c r="AO73" s="634" t="str">
        <f t="shared" ref="AO73:AO81" ca="1" si="83">IF(U73&lt;&gt;"","",IF(C73="","",IF(C73&lt;TODAY(),"offen","")))</f>
        <v/>
      </c>
      <c r="AP73" s="634"/>
      <c r="AQ73" s="192">
        <f t="shared" si="72"/>
        <v>0</v>
      </c>
      <c r="AR73" s="192">
        <f t="shared" si="73"/>
        <v>1</v>
      </c>
      <c r="AS73" s="22">
        <f t="shared" si="74"/>
        <v>0</v>
      </c>
      <c r="AT73" s="135">
        <f t="shared" si="75"/>
        <v>1</v>
      </c>
      <c r="AU73" s="560">
        <f t="shared" si="76"/>
        <v>0</v>
      </c>
      <c r="AV73" s="560">
        <f t="shared" si="77"/>
        <v>1</v>
      </c>
      <c r="AW73" s="135">
        <f t="shared" si="78"/>
        <v>0</v>
      </c>
      <c r="AX73" s="22">
        <f t="shared" si="79"/>
        <v>0</v>
      </c>
      <c r="AY73" s="192">
        <f t="shared" si="80"/>
        <v>0</v>
      </c>
      <c r="AZ73" s="192">
        <f t="shared" si="81"/>
        <v>0</v>
      </c>
      <c r="BA73" s="138">
        <f t="shared" si="28"/>
        <v>0</v>
      </c>
      <c r="BB73" s="138">
        <f t="shared" si="29"/>
        <v>0</v>
      </c>
      <c r="BC73" s="138">
        <f t="shared" si="30"/>
        <v>0</v>
      </c>
      <c r="BD73" s="138">
        <f t="shared" si="33"/>
        <v>1</v>
      </c>
      <c r="BE73" s="138">
        <f>IF(U52=3,1,0)</f>
        <v>0</v>
      </c>
      <c r="BF73" s="138">
        <f>IF(U52=2,1,0)</f>
        <v>0</v>
      </c>
      <c r="BG73" s="138">
        <f>IF(U52=1,1,0)</f>
        <v>0</v>
      </c>
      <c r="BH73" s="138">
        <f>IF(AND(U52=0,T52&lt;&gt;0),1,0)</f>
        <v>1</v>
      </c>
      <c r="BI73" s="22"/>
    </row>
    <row r="74" spans="1:61" ht="13.5" customHeight="1" thickBot="1">
      <c r="A74" s="194"/>
      <c r="B74" s="195"/>
      <c r="C74" s="228"/>
      <c r="D74" s="227" t="str">
        <f t="shared" ref="D74:D81" si="84">D73</f>
        <v>SV Miesau</v>
      </c>
      <c r="E74" s="590" t="str">
        <f>E9</f>
        <v>Erlenbach/Morlautern</v>
      </c>
      <c r="F74" s="201">
        <v>12</v>
      </c>
      <c r="G74" s="202">
        <v>25</v>
      </c>
      <c r="H74" s="199">
        <v>22</v>
      </c>
      <c r="I74" s="200">
        <v>25</v>
      </c>
      <c r="J74" s="201">
        <v>23</v>
      </c>
      <c r="K74" s="202">
        <v>25</v>
      </c>
      <c r="L74" s="199"/>
      <c r="M74" s="200"/>
      <c r="N74" s="201"/>
      <c r="O74" s="202"/>
      <c r="P74" s="205">
        <f t="shared" si="82"/>
        <v>57</v>
      </c>
      <c r="Q74" s="206">
        <f t="shared" si="69"/>
        <v>75</v>
      </c>
      <c r="R74" s="205">
        <f t="shared" si="70"/>
        <v>0</v>
      </c>
      <c r="S74" s="206">
        <f t="shared" si="70"/>
        <v>3</v>
      </c>
      <c r="T74" s="190">
        <f t="shared" si="31"/>
        <v>0</v>
      </c>
      <c r="U74" s="191">
        <f t="shared" si="32"/>
        <v>3</v>
      </c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2"/>
      <c r="AL74" s="632"/>
      <c r="AM74" s="633" t="str">
        <f t="shared" ca="1" si="71"/>
        <v/>
      </c>
      <c r="AN74" s="633"/>
      <c r="AO74" s="634" t="str">
        <f t="shared" ca="1" si="83"/>
        <v/>
      </c>
      <c r="AP74" s="634"/>
      <c r="AQ74" s="192">
        <f t="shared" si="72"/>
        <v>0</v>
      </c>
      <c r="AR74" s="192">
        <f t="shared" si="73"/>
        <v>1</v>
      </c>
      <c r="AS74" s="22">
        <f t="shared" si="74"/>
        <v>0</v>
      </c>
      <c r="AT74" s="135">
        <f t="shared" si="75"/>
        <v>1</v>
      </c>
      <c r="AU74" s="560">
        <f t="shared" si="76"/>
        <v>0</v>
      </c>
      <c r="AV74" s="560">
        <f t="shared" si="77"/>
        <v>1</v>
      </c>
      <c r="AW74" s="135">
        <f t="shared" si="78"/>
        <v>0</v>
      </c>
      <c r="AX74" s="22">
        <f t="shared" si="79"/>
        <v>0</v>
      </c>
      <c r="AY74" s="192">
        <f t="shared" si="80"/>
        <v>0</v>
      </c>
      <c r="AZ74" s="192">
        <f t="shared" si="81"/>
        <v>0</v>
      </c>
      <c r="BA74" s="138">
        <f t="shared" si="28"/>
        <v>0</v>
      </c>
      <c r="BB74" s="138">
        <f t="shared" si="29"/>
        <v>0</v>
      </c>
      <c r="BC74" s="138">
        <f t="shared" si="30"/>
        <v>0</v>
      </c>
      <c r="BD74" s="138">
        <f t="shared" si="33"/>
        <v>1</v>
      </c>
      <c r="BE74" s="138">
        <f>IF(U63=3,1,0)</f>
        <v>0</v>
      </c>
      <c r="BF74" s="138">
        <f>IF(U63=2,1,0)</f>
        <v>0</v>
      </c>
      <c r="BG74" s="138">
        <f>IF(U63=1,1,0)</f>
        <v>0</v>
      </c>
      <c r="BH74" s="138">
        <f>IF(AND(U63=0,T63&lt;&gt;0),1,0)</f>
        <v>1</v>
      </c>
      <c r="BI74" s="22"/>
    </row>
    <row r="75" spans="1:61" ht="13.5" customHeight="1" thickBot="1">
      <c r="A75" s="194"/>
      <c r="B75" s="195"/>
      <c r="C75" s="228"/>
      <c r="D75" s="595" t="str">
        <f t="shared" si="84"/>
        <v>SV Miesau</v>
      </c>
      <c r="E75" s="198" t="str">
        <f>E15</f>
        <v>TuS Kriegsfeld</v>
      </c>
      <c r="F75" s="201"/>
      <c r="G75" s="202"/>
      <c r="H75" s="199"/>
      <c r="I75" s="200"/>
      <c r="J75" s="201"/>
      <c r="K75" s="202"/>
      <c r="L75" s="199"/>
      <c r="M75" s="200"/>
      <c r="N75" s="201"/>
      <c r="O75" s="202"/>
      <c r="P75" s="205" t="str">
        <f t="shared" si="82"/>
        <v/>
      </c>
      <c r="Q75" s="206" t="str">
        <f t="shared" si="69"/>
        <v/>
      </c>
      <c r="R75" s="205" t="str">
        <f t="shared" si="70"/>
        <v/>
      </c>
      <c r="S75" s="206" t="str">
        <f t="shared" si="70"/>
        <v/>
      </c>
      <c r="T75" s="190">
        <f t="shared" si="31"/>
        <v>0</v>
      </c>
      <c r="U75" s="191">
        <f t="shared" si="32"/>
        <v>0</v>
      </c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6" t="str">
        <f t="shared" ca="1" si="71"/>
        <v/>
      </c>
      <c r="AN75" s="636"/>
      <c r="AO75" s="634" t="str">
        <f t="shared" ca="1" si="83"/>
        <v/>
      </c>
      <c r="AP75" s="634"/>
      <c r="AQ75" s="192">
        <f t="shared" si="72"/>
        <v>0</v>
      </c>
      <c r="AR75" s="192">
        <f t="shared" si="73"/>
        <v>0</v>
      </c>
      <c r="AS75" s="22">
        <f t="shared" si="74"/>
        <v>0</v>
      </c>
      <c r="AT75" s="135">
        <f t="shared" si="75"/>
        <v>0</v>
      </c>
      <c r="AU75" s="560">
        <f t="shared" si="76"/>
        <v>0</v>
      </c>
      <c r="AV75" s="560">
        <f t="shared" si="77"/>
        <v>0</v>
      </c>
      <c r="AW75" s="135">
        <f t="shared" si="78"/>
        <v>0</v>
      </c>
      <c r="AX75" s="22">
        <f t="shared" si="79"/>
        <v>0</v>
      </c>
      <c r="AY75" s="192">
        <f t="shared" si="80"/>
        <v>0</v>
      </c>
      <c r="AZ75" s="192">
        <f t="shared" si="81"/>
        <v>0</v>
      </c>
      <c r="BA75" s="138">
        <f t="shared" si="28"/>
        <v>0</v>
      </c>
      <c r="BB75" s="138">
        <f t="shared" si="29"/>
        <v>0</v>
      </c>
      <c r="BC75" s="138">
        <f t="shared" si="30"/>
        <v>0</v>
      </c>
      <c r="BD75" s="138">
        <f t="shared" si="33"/>
        <v>0</v>
      </c>
      <c r="BE75" s="138">
        <f>IF(U86=3,1,0)</f>
        <v>0</v>
      </c>
      <c r="BF75" s="138">
        <f>IF(U86=2,1,0)</f>
        <v>0</v>
      </c>
      <c r="BG75" s="138">
        <f>IF(U86=1,1,0)</f>
        <v>0</v>
      </c>
      <c r="BH75" s="138">
        <f>IF(AND(U86=0,T86&lt;&gt;0),1,0)</f>
        <v>1</v>
      </c>
      <c r="BI75" s="22"/>
    </row>
    <row r="76" spans="1:61" ht="13.5" customHeight="1" thickBot="1">
      <c r="A76" s="194"/>
      <c r="B76" s="195"/>
      <c r="C76" s="228"/>
      <c r="D76" s="595" t="str">
        <f t="shared" si="84"/>
        <v>SV Miesau</v>
      </c>
      <c r="E76" s="198" t="str">
        <f>E18</f>
        <v>Feuerball Kaiserslautern</v>
      </c>
      <c r="F76" s="201">
        <v>25</v>
      </c>
      <c r="G76" s="202">
        <v>14</v>
      </c>
      <c r="H76" s="199">
        <v>6</v>
      </c>
      <c r="I76" s="200">
        <v>25</v>
      </c>
      <c r="J76" s="201">
        <v>15</v>
      </c>
      <c r="K76" s="202">
        <v>25</v>
      </c>
      <c r="L76" s="199">
        <v>23</v>
      </c>
      <c r="M76" s="200">
        <v>25</v>
      </c>
      <c r="N76" s="201"/>
      <c r="O76" s="202"/>
      <c r="P76" s="205">
        <f t="shared" si="82"/>
        <v>69</v>
      </c>
      <c r="Q76" s="206">
        <f t="shared" si="69"/>
        <v>89</v>
      </c>
      <c r="R76" s="205">
        <f t="shared" si="70"/>
        <v>1</v>
      </c>
      <c r="S76" s="206">
        <f t="shared" si="70"/>
        <v>3</v>
      </c>
      <c r="T76" s="190">
        <f t="shared" si="31"/>
        <v>0</v>
      </c>
      <c r="U76" s="191">
        <f t="shared" si="32"/>
        <v>3</v>
      </c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3" t="str">
        <f t="shared" ca="1" si="71"/>
        <v/>
      </c>
      <c r="AN76" s="633"/>
      <c r="AO76" s="634" t="str">
        <f t="shared" ca="1" si="83"/>
        <v/>
      </c>
      <c r="AP76" s="634"/>
      <c r="AQ76" s="192">
        <f t="shared" si="72"/>
        <v>1</v>
      </c>
      <c r="AR76" s="192">
        <f t="shared" si="73"/>
        <v>0</v>
      </c>
      <c r="AS76" s="22">
        <f t="shared" si="74"/>
        <v>0</v>
      </c>
      <c r="AT76" s="135">
        <f t="shared" si="75"/>
        <v>1</v>
      </c>
      <c r="AU76" s="560">
        <f t="shared" si="76"/>
        <v>0</v>
      </c>
      <c r="AV76" s="560">
        <f t="shared" si="77"/>
        <v>1</v>
      </c>
      <c r="AW76" s="135">
        <f t="shared" si="78"/>
        <v>0</v>
      </c>
      <c r="AX76" s="22">
        <f t="shared" si="79"/>
        <v>1</v>
      </c>
      <c r="AY76" s="192">
        <f t="shared" si="80"/>
        <v>0</v>
      </c>
      <c r="AZ76" s="192">
        <f t="shared" si="81"/>
        <v>0</v>
      </c>
      <c r="BA76" s="138">
        <f t="shared" si="28"/>
        <v>0</v>
      </c>
      <c r="BB76" s="138">
        <f t="shared" si="29"/>
        <v>0</v>
      </c>
      <c r="BC76" s="138">
        <f t="shared" si="30"/>
        <v>0</v>
      </c>
      <c r="BD76" s="138">
        <f t="shared" si="33"/>
        <v>1</v>
      </c>
      <c r="BE76" s="138">
        <f>IF(U97=3,1,0)</f>
        <v>0</v>
      </c>
      <c r="BF76" s="138">
        <f>IF(U97=2,1,0)</f>
        <v>0</v>
      </c>
      <c r="BG76" s="138">
        <f>IF(U97=1,1,0)</f>
        <v>1</v>
      </c>
      <c r="BH76" s="138">
        <f>IF(AND(U97=0,T97&lt;&gt;0),1,0)</f>
        <v>0</v>
      </c>
      <c r="BI76" s="22"/>
    </row>
    <row r="77" spans="1:61" ht="13.5" customHeight="1" thickBot="1">
      <c r="A77" s="194"/>
      <c r="B77" s="195"/>
      <c r="C77" s="228"/>
      <c r="D77" s="595" t="str">
        <f t="shared" si="84"/>
        <v>SV Miesau</v>
      </c>
      <c r="E77" s="590" t="str">
        <f>E21</f>
        <v>TSG Trippstadt</v>
      </c>
      <c r="F77" s="201">
        <v>13</v>
      </c>
      <c r="G77" s="202">
        <v>25</v>
      </c>
      <c r="H77" s="199">
        <v>21</v>
      </c>
      <c r="I77" s="200">
        <v>25</v>
      </c>
      <c r="J77" s="201">
        <v>20</v>
      </c>
      <c r="K77" s="202">
        <v>25</v>
      </c>
      <c r="L77" s="199"/>
      <c r="M77" s="200"/>
      <c r="N77" s="201"/>
      <c r="O77" s="202"/>
      <c r="P77" s="205">
        <f t="shared" si="82"/>
        <v>54</v>
      </c>
      <c r="Q77" s="206">
        <f t="shared" si="69"/>
        <v>75</v>
      </c>
      <c r="R77" s="205">
        <f t="shared" si="70"/>
        <v>0</v>
      </c>
      <c r="S77" s="206">
        <f t="shared" si="70"/>
        <v>3</v>
      </c>
      <c r="T77" s="190">
        <f t="shared" si="31"/>
        <v>0</v>
      </c>
      <c r="U77" s="191">
        <f t="shared" si="32"/>
        <v>3</v>
      </c>
      <c r="V77" s="632"/>
      <c r="W77" s="632"/>
      <c r="X77" s="632"/>
      <c r="Y77" s="632"/>
      <c r="Z77" s="632"/>
      <c r="AA77" s="632"/>
      <c r="AB77" s="632"/>
      <c r="AC77" s="632"/>
      <c r="AD77" s="632"/>
      <c r="AE77" s="632"/>
      <c r="AF77" s="632"/>
      <c r="AG77" s="632"/>
      <c r="AH77" s="632"/>
      <c r="AI77" s="632"/>
      <c r="AJ77" s="632"/>
      <c r="AK77" s="632"/>
      <c r="AL77" s="632"/>
      <c r="AM77" s="633" t="str">
        <f t="shared" ca="1" si="71"/>
        <v/>
      </c>
      <c r="AN77" s="633"/>
      <c r="AO77" s="634" t="str">
        <f t="shared" ca="1" si="83"/>
        <v/>
      </c>
      <c r="AP77" s="634"/>
      <c r="AQ77" s="192">
        <f t="shared" si="72"/>
        <v>0</v>
      </c>
      <c r="AR77" s="192">
        <f t="shared" si="73"/>
        <v>1</v>
      </c>
      <c r="AS77" s="22">
        <f t="shared" si="74"/>
        <v>0</v>
      </c>
      <c r="AT77" s="135">
        <f t="shared" si="75"/>
        <v>1</v>
      </c>
      <c r="AU77" s="560">
        <f t="shared" si="76"/>
        <v>0</v>
      </c>
      <c r="AV77" s="560">
        <f t="shared" si="77"/>
        <v>1</v>
      </c>
      <c r="AW77" s="135">
        <f t="shared" si="78"/>
        <v>0</v>
      </c>
      <c r="AX77" s="22">
        <f t="shared" si="79"/>
        <v>0</v>
      </c>
      <c r="AY77" s="192">
        <f t="shared" si="80"/>
        <v>0</v>
      </c>
      <c r="AZ77" s="192">
        <f t="shared" si="81"/>
        <v>0</v>
      </c>
      <c r="BA77" s="138">
        <f t="shared" si="28"/>
        <v>0</v>
      </c>
      <c r="BB77" s="138">
        <f t="shared" si="29"/>
        <v>0</v>
      </c>
      <c r="BC77" s="138">
        <f t="shared" si="30"/>
        <v>0</v>
      </c>
      <c r="BD77" s="138">
        <f t="shared" si="33"/>
        <v>1</v>
      </c>
      <c r="BE77" s="138">
        <f>IF(U108=3,1,0)</f>
        <v>0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3.5" customHeight="1" thickBot="1">
      <c r="A78" s="194"/>
      <c r="B78" s="195"/>
      <c r="C78" s="228"/>
      <c r="D78" s="595" t="str">
        <f t="shared" si="84"/>
        <v>SV Miesau</v>
      </c>
      <c r="E78" s="590" t="str">
        <f>E24</f>
        <v>Rodenbach/Weilerbach</v>
      </c>
      <c r="F78" s="201">
        <v>25</v>
      </c>
      <c r="G78" s="202">
        <v>17</v>
      </c>
      <c r="H78" s="199">
        <v>21</v>
      </c>
      <c r="I78" s="200">
        <v>25</v>
      </c>
      <c r="J78" s="201">
        <v>25</v>
      </c>
      <c r="K78" s="202">
        <v>18</v>
      </c>
      <c r="L78" s="199">
        <v>25</v>
      </c>
      <c r="M78" s="200">
        <v>18</v>
      </c>
      <c r="N78" s="201"/>
      <c r="O78" s="202"/>
      <c r="P78" s="205">
        <f t="shared" si="82"/>
        <v>96</v>
      </c>
      <c r="Q78" s="206">
        <f t="shared" si="69"/>
        <v>78</v>
      </c>
      <c r="R78" s="205">
        <f t="shared" si="70"/>
        <v>3</v>
      </c>
      <c r="S78" s="206">
        <f t="shared" si="70"/>
        <v>1</v>
      </c>
      <c r="T78" s="190">
        <f t="shared" si="31"/>
        <v>3</v>
      </c>
      <c r="U78" s="191">
        <f t="shared" si="32"/>
        <v>0</v>
      </c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K78" s="632"/>
      <c r="AL78" s="632"/>
      <c r="AM78" s="633" t="str">
        <f t="shared" ca="1" si="71"/>
        <v/>
      </c>
      <c r="AN78" s="633"/>
      <c r="AO78" s="634" t="str">
        <f t="shared" ca="1" si="83"/>
        <v/>
      </c>
      <c r="AP78" s="634"/>
      <c r="AQ78" s="192">
        <f t="shared" si="72"/>
        <v>1</v>
      </c>
      <c r="AR78" s="192">
        <f t="shared" si="73"/>
        <v>0</v>
      </c>
      <c r="AS78" s="22">
        <f t="shared" si="74"/>
        <v>0</v>
      </c>
      <c r="AT78" s="135">
        <f t="shared" si="75"/>
        <v>1</v>
      </c>
      <c r="AU78" s="560">
        <f t="shared" si="76"/>
        <v>1</v>
      </c>
      <c r="AV78" s="560">
        <f t="shared" si="77"/>
        <v>0</v>
      </c>
      <c r="AW78" s="135">
        <f t="shared" si="78"/>
        <v>1</v>
      </c>
      <c r="AX78" s="22">
        <f t="shared" si="79"/>
        <v>0</v>
      </c>
      <c r="AY78" s="192">
        <f t="shared" si="80"/>
        <v>0</v>
      </c>
      <c r="AZ78" s="192">
        <f t="shared" si="81"/>
        <v>0</v>
      </c>
      <c r="BA78" s="138">
        <f t="shared" si="28"/>
        <v>1</v>
      </c>
      <c r="BB78" s="138">
        <f t="shared" si="29"/>
        <v>0</v>
      </c>
      <c r="BC78" s="138">
        <f t="shared" si="30"/>
        <v>0</v>
      </c>
      <c r="BD78" s="138">
        <f t="shared" si="33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3.5" hidden="1" customHeight="1" thickBot="1">
      <c r="A79" s="194"/>
      <c r="B79" s="195"/>
      <c r="C79" s="228"/>
      <c r="D79" s="595" t="str">
        <f t="shared" si="84"/>
        <v>SV Miesau</v>
      </c>
      <c r="E79" s="590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2"/>
        <v/>
      </c>
      <c r="Q79" s="206" t="str">
        <f t="shared" si="69"/>
        <v/>
      </c>
      <c r="R79" s="205" t="str">
        <f t="shared" si="70"/>
        <v/>
      </c>
      <c r="S79" s="206" t="str">
        <f t="shared" si="70"/>
        <v/>
      </c>
      <c r="T79" s="190">
        <f t="shared" si="31"/>
        <v>0</v>
      </c>
      <c r="U79" s="191">
        <f t="shared" si="32"/>
        <v>0</v>
      </c>
      <c r="V79" s="632"/>
      <c r="W79" s="632"/>
      <c r="X79" s="632"/>
      <c r="Y79" s="632"/>
      <c r="Z79" s="632"/>
      <c r="AA79" s="632"/>
      <c r="AB79" s="632"/>
      <c r="AC79" s="632"/>
      <c r="AD79" s="632"/>
      <c r="AE79" s="632"/>
      <c r="AF79" s="632"/>
      <c r="AG79" s="632"/>
      <c r="AH79" s="632"/>
      <c r="AI79" s="632"/>
      <c r="AJ79" s="632"/>
      <c r="AK79" s="632"/>
      <c r="AL79" s="632"/>
      <c r="AM79" s="633" t="str">
        <f t="shared" ca="1" si="71"/>
        <v/>
      </c>
      <c r="AN79" s="633"/>
      <c r="AO79" s="634" t="str">
        <f t="shared" ca="1" si="83"/>
        <v/>
      </c>
      <c r="AP79" s="634"/>
      <c r="AQ79" s="192">
        <f t="shared" si="72"/>
        <v>0</v>
      </c>
      <c r="AR79" s="192">
        <f t="shared" si="73"/>
        <v>0</v>
      </c>
      <c r="AS79" s="22">
        <f t="shared" si="74"/>
        <v>0</v>
      </c>
      <c r="AT79" s="135">
        <f t="shared" si="75"/>
        <v>0</v>
      </c>
      <c r="AU79" s="560">
        <f t="shared" si="76"/>
        <v>0</v>
      </c>
      <c r="AV79" s="560">
        <f t="shared" si="77"/>
        <v>0</v>
      </c>
      <c r="AW79" s="135">
        <f t="shared" si="78"/>
        <v>0</v>
      </c>
      <c r="AX79" s="22">
        <f t="shared" si="79"/>
        <v>0</v>
      </c>
      <c r="AY79" s="192">
        <f t="shared" si="80"/>
        <v>0</v>
      </c>
      <c r="AZ79" s="192">
        <f t="shared" si="81"/>
        <v>0</v>
      </c>
      <c r="BA79" s="138">
        <f t="shared" si="28"/>
        <v>0</v>
      </c>
      <c r="BB79" s="138">
        <f t="shared" si="29"/>
        <v>0</v>
      </c>
      <c r="BC79" s="138">
        <f t="shared" si="30"/>
        <v>0</v>
      </c>
      <c r="BD79" s="138">
        <f t="shared" si="33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3.5" hidden="1" customHeight="1" thickBot="1">
      <c r="A80" s="194"/>
      <c r="B80" s="195"/>
      <c r="C80" s="228"/>
      <c r="D80" s="595" t="str">
        <f t="shared" si="84"/>
        <v>SV Miesau</v>
      </c>
      <c r="E80" s="590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2"/>
        <v/>
      </c>
      <c r="Q80" s="206" t="str">
        <f t="shared" si="69"/>
        <v/>
      </c>
      <c r="R80" s="205" t="str">
        <f t="shared" si="70"/>
        <v/>
      </c>
      <c r="S80" s="206" t="str">
        <f t="shared" si="70"/>
        <v/>
      </c>
      <c r="T80" s="190">
        <f t="shared" si="31"/>
        <v>0</v>
      </c>
      <c r="U80" s="191">
        <f t="shared" si="32"/>
        <v>0</v>
      </c>
      <c r="V80" s="632"/>
      <c r="W80" s="632"/>
      <c r="X80" s="632"/>
      <c r="Y80" s="632"/>
      <c r="Z80" s="632"/>
      <c r="AA80" s="632"/>
      <c r="AB80" s="632"/>
      <c r="AC80" s="632"/>
      <c r="AD80" s="632"/>
      <c r="AE80" s="632"/>
      <c r="AF80" s="632"/>
      <c r="AG80" s="632"/>
      <c r="AH80" s="632"/>
      <c r="AI80" s="632"/>
      <c r="AJ80" s="632"/>
      <c r="AK80" s="632"/>
      <c r="AL80" s="632"/>
      <c r="AM80" s="633" t="str">
        <f t="shared" ca="1" si="71"/>
        <v/>
      </c>
      <c r="AN80" s="633"/>
      <c r="AO80" s="634" t="str">
        <f t="shared" ca="1" si="83"/>
        <v/>
      </c>
      <c r="AP80" s="634"/>
      <c r="AQ80" s="192">
        <f t="shared" si="72"/>
        <v>0</v>
      </c>
      <c r="AR80" s="192">
        <f t="shared" si="73"/>
        <v>0</v>
      </c>
      <c r="AS80" s="22">
        <f t="shared" si="74"/>
        <v>0</v>
      </c>
      <c r="AT80" s="135">
        <f t="shared" si="75"/>
        <v>0</v>
      </c>
      <c r="AU80" s="560">
        <f t="shared" si="76"/>
        <v>0</v>
      </c>
      <c r="AV80" s="560">
        <f t="shared" si="77"/>
        <v>0</v>
      </c>
      <c r="AW80" s="135">
        <f t="shared" si="78"/>
        <v>0</v>
      </c>
      <c r="AX80" s="22">
        <f t="shared" si="79"/>
        <v>0</v>
      </c>
      <c r="AY80" s="192">
        <f t="shared" si="80"/>
        <v>0</v>
      </c>
      <c r="AZ80" s="192">
        <f t="shared" si="81"/>
        <v>0</v>
      </c>
      <c r="BA80" s="138">
        <f t="shared" si="28"/>
        <v>0</v>
      </c>
      <c r="BB80" s="138">
        <f t="shared" si="29"/>
        <v>0</v>
      </c>
      <c r="BC80" s="138">
        <f t="shared" si="30"/>
        <v>0</v>
      </c>
      <c r="BD80" s="138">
        <f t="shared" si="33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3.5" hidden="1" customHeight="1" thickBot="1">
      <c r="A81" s="208"/>
      <c r="B81" s="209"/>
      <c r="C81" s="229"/>
      <c r="D81" s="596" t="str">
        <f t="shared" si="84"/>
        <v>SV Miesau</v>
      </c>
      <c r="E81" s="597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2"/>
        <v/>
      </c>
      <c r="Q81" s="219" t="str">
        <f t="shared" si="69"/>
        <v/>
      </c>
      <c r="R81" s="218" t="str">
        <f t="shared" si="70"/>
        <v/>
      </c>
      <c r="S81" s="219" t="str">
        <f t="shared" si="70"/>
        <v/>
      </c>
      <c r="T81" s="190">
        <f t="shared" si="31"/>
        <v>0</v>
      </c>
      <c r="U81" s="191">
        <f t="shared" si="32"/>
        <v>0</v>
      </c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8" t="str">
        <f t="shared" ca="1" si="71"/>
        <v/>
      </c>
      <c r="AN81" s="638"/>
      <c r="AO81" s="639" t="str">
        <f t="shared" ca="1" si="83"/>
        <v/>
      </c>
      <c r="AP81" s="639"/>
      <c r="AQ81" s="192">
        <f t="shared" si="72"/>
        <v>0</v>
      </c>
      <c r="AR81" s="192">
        <f t="shared" si="73"/>
        <v>0</v>
      </c>
      <c r="AS81" s="22">
        <f t="shared" si="74"/>
        <v>0</v>
      </c>
      <c r="AT81" s="135">
        <f t="shared" si="75"/>
        <v>0</v>
      </c>
      <c r="AU81" s="560">
        <f t="shared" si="76"/>
        <v>0</v>
      </c>
      <c r="AV81" s="560">
        <f t="shared" si="77"/>
        <v>0</v>
      </c>
      <c r="AW81" s="135">
        <f t="shared" si="78"/>
        <v>0</v>
      </c>
      <c r="AX81" s="22">
        <f t="shared" si="79"/>
        <v>0</v>
      </c>
      <c r="AY81" s="192">
        <f t="shared" si="80"/>
        <v>0</v>
      </c>
      <c r="AZ81" s="192">
        <f t="shared" si="81"/>
        <v>0</v>
      </c>
      <c r="BA81" s="138">
        <f t="shared" si="28"/>
        <v>0</v>
      </c>
      <c r="BB81" s="138">
        <f t="shared" si="29"/>
        <v>0</v>
      </c>
      <c r="BC81" s="138">
        <f t="shared" si="30"/>
        <v>0</v>
      </c>
      <c r="BD81" s="138">
        <f t="shared" si="33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3.5" customHeight="1" thickBot="1">
      <c r="A82" s="20"/>
      <c r="C82" s="22"/>
      <c r="D82" s="220"/>
      <c r="E82" s="220"/>
      <c r="T82" s="190">
        <f t="shared" si="31"/>
        <v>0</v>
      </c>
      <c r="U82" s="191">
        <f t="shared" si="32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U82" s="560"/>
      <c r="AV82" s="560"/>
      <c r="AX82" s="22"/>
      <c r="AY82" s="192"/>
      <c r="AZ82" s="192"/>
      <c r="BA82" s="223">
        <f t="shared" ref="BA82:BH82" si="85">SUM(BA72:BA81)</f>
        <v>1</v>
      </c>
      <c r="BB82" s="223">
        <f t="shared" si="85"/>
        <v>0</v>
      </c>
      <c r="BC82" s="223">
        <f t="shared" si="85"/>
        <v>0</v>
      </c>
      <c r="BD82" s="223">
        <f t="shared" si="85"/>
        <v>4</v>
      </c>
      <c r="BE82" s="223">
        <f t="shared" si="85"/>
        <v>0</v>
      </c>
      <c r="BF82" s="223">
        <f t="shared" si="85"/>
        <v>0</v>
      </c>
      <c r="BG82" s="223">
        <f t="shared" si="85"/>
        <v>1</v>
      </c>
      <c r="BH82" s="223">
        <f t="shared" si="85"/>
        <v>4</v>
      </c>
      <c r="BI82" s="22">
        <f>SUM(BA82:BH82)</f>
        <v>10</v>
      </c>
    </row>
    <row r="83" spans="1:61" ht="13.5" customHeight="1" thickBot="1">
      <c r="A83" s="177"/>
      <c r="B83" s="178"/>
      <c r="C83" s="224"/>
      <c r="D83" s="598" t="str">
        <f>E15</f>
        <v>TuS Kriegsfeld</v>
      </c>
      <c r="E83" s="599" t="str">
        <f>E3</f>
        <v>VBC Kaiserslautern</v>
      </c>
      <c r="F83" s="184"/>
      <c r="G83" s="185"/>
      <c r="H83" s="182"/>
      <c r="I83" s="183"/>
      <c r="J83" s="184"/>
      <c r="K83" s="185"/>
      <c r="L83" s="182"/>
      <c r="M83" s="183"/>
      <c r="N83" s="184"/>
      <c r="O83" s="185"/>
      <c r="P83" s="188" t="str">
        <f>IF(F83="","",F83+H83+J83+L83+N83)</f>
        <v/>
      </c>
      <c r="Q83" s="189" t="str">
        <f t="shared" ref="Q83:Q92" si="86">IF(G83="","",G83+I83+K83+M83+O83)</f>
        <v/>
      </c>
      <c r="R83" s="188" t="str">
        <f t="shared" ref="R83:S92" si="87">IF(F83="","",AQ83+AS83+AU83+AW83+AY83)</f>
        <v/>
      </c>
      <c r="S83" s="189" t="str">
        <f t="shared" si="87"/>
        <v/>
      </c>
      <c r="T83" s="190">
        <f t="shared" si="31"/>
        <v>0</v>
      </c>
      <c r="U83" s="191">
        <f t="shared" si="32"/>
        <v>0</v>
      </c>
      <c r="V83" s="629"/>
      <c r="W83" s="629"/>
      <c r="X83" s="629"/>
      <c r="Y83" s="629"/>
      <c r="Z83" s="629"/>
      <c r="AA83" s="629"/>
      <c r="AB83" s="629"/>
      <c r="AC83" s="629"/>
      <c r="AD83" s="629"/>
      <c r="AE83" s="629"/>
      <c r="AF83" s="629"/>
      <c r="AG83" s="629"/>
      <c r="AH83" s="629"/>
      <c r="AI83" s="629"/>
      <c r="AJ83" s="629"/>
      <c r="AK83" s="629"/>
      <c r="AL83" s="629"/>
      <c r="AM83" s="630" t="str">
        <f t="shared" ref="AM83:AM92" ca="1" si="88">IF(U83&lt;&gt;"","",IF(C83&lt;&gt;"","verlegt",IF(B83&lt;TODAY(),"offen","")))</f>
        <v/>
      </c>
      <c r="AN83" s="630"/>
      <c r="AO83" s="631" t="str">
        <f ca="1">IF(U83&lt;&gt;"","",IF(C83="","",IF(C83&lt;TODAY(),"offen","")))</f>
        <v/>
      </c>
      <c r="AP83" s="631"/>
      <c r="AQ83" s="192">
        <f t="shared" ref="AQ83:AQ92" si="89">IF(F83&gt;G83,1,0)</f>
        <v>0</v>
      </c>
      <c r="AR83" s="192">
        <f t="shared" ref="AR83:AR92" si="90">IF(G83&gt;F83,1,0)</f>
        <v>0</v>
      </c>
      <c r="AS83" s="22">
        <f t="shared" ref="AS83:AS92" si="91">IF(H83&gt;I83,1,0)</f>
        <v>0</v>
      </c>
      <c r="AT83" s="135">
        <f t="shared" ref="AT83:AT92" si="92">IF(I83&gt;H83,1,0)</f>
        <v>0</v>
      </c>
      <c r="AU83" s="560">
        <f t="shared" ref="AU83:AU92" si="93">IF(J83&gt;K83,1,0)</f>
        <v>0</v>
      </c>
      <c r="AV83" s="560">
        <f t="shared" ref="AV83:AV92" si="94">IF(K83&gt;J83,1,0)</f>
        <v>0</v>
      </c>
      <c r="AW83" s="135">
        <f t="shared" ref="AW83:AW92" si="95">IF(L83&gt;M83,1,0)</f>
        <v>0</v>
      </c>
      <c r="AX83" s="22">
        <f t="shared" ref="AX83:AX92" si="96">IF(M83&gt;L83,1,0)</f>
        <v>0</v>
      </c>
      <c r="AY83" s="192">
        <f t="shared" ref="AY83:AY92" si="97">IF(N83&gt;O83,1,0)</f>
        <v>0</v>
      </c>
      <c r="AZ83" s="192">
        <f t="shared" ref="AZ83:AZ92" si="98">IF(O83&gt;N83,1,0)</f>
        <v>0</v>
      </c>
      <c r="BA83" s="138">
        <f>IF(T83=3,1,0)</f>
        <v>0</v>
      </c>
      <c r="BB83" s="138">
        <f>IF(T83=2,1,0)</f>
        <v>0</v>
      </c>
      <c r="BC83" s="138">
        <f>IF(T83=1,1,0)</f>
        <v>0</v>
      </c>
      <c r="BD83" s="138">
        <f t="shared" si="33"/>
        <v>0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1</v>
      </c>
      <c r="BI83" s="22"/>
    </row>
    <row r="84" spans="1:61" ht="13.5" customHeight="1" thickBot="1">
      <c r="A84" s="194"/>
      <c r="B84" s="195"/>
      <c r="C84" s="228"/>
      <c r="D84" s="600" t="str">
        <f>D83</f>
        <v>TuS Kriegsfeld</v>
      </c>
      <c r="E84" s="601" t="str">
        <f>E6</f>
        <v>TSV Hütschenhausen</v>
      </c>
      <c r="F84" s="201"/>
      <c r="G84" s="202"/>
      <c r="H84" s="199"/>
      <c r="I84" s="200"/>
      <c r="J84" s="201"/>
      <c r="K84" s="202"/>
      <c r="L84" s="199"/>
      <c r="M84" s="200"/>
      <c r="N84" s="201"/>
      <c r="O84" s="202"/>
      <c r="P84" s="205" t="str">
        <f t="shared" ref="P84:P92" si="99">IF(F84="","",F84+H84+J84+L84+N84)</f>
        <v/>
      </c>
      <c r="Q84" s="206" t="str">
        <f t="shared" si="86"/>
        <v/>
      </c>
      <c r="R84" s="205" t="str">
        <f t="shared" si="87"/>
        <v/>
      </c>
      <c r="S84" s="206" t="str">
        <f t="shared" si="87"/>
        <v/>
      </c>
      <c r="T84" s="190">
        <f t="shared" si="31"/>
        <v>0</v>
      </c>
      <c r="U84" s="191">
        <f t="shared" si="32"/>
        <v>0</v>
      </c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I84" s="632"/>
      <c r="AJ84" s="632"/>
      <c r="AK84" s="632"/>
      <c r="AL84" s="632"/>
      <c r="AM84" s="633" t="str">
        <f t="shared" ca="1" si="88"/>
        <v/>
      </c>
      <c r="AN84" s="633"/>
      <c r="AO84" s="634" t="str">
        <f t="shared" ref="AO84:AO92" ca="1" si="100">IF(U84&lt;&gt;"","",IF(C84="","",IF(C84&lt;TODAY(),"offen","")))</f>
        <v/>
      </c>
      <c r="AP84" s="634"/>
      <c r="AQ84" s="192">
        <f t="shared" si="89"/>
        <v>0</v>
      </c>
      <c r="AR84" s="192">
        <f t="shared" si="90"/>
        <v>0</v>
      </c>
      <c r="AS84" s="22">
        <f t="shared" si="91"/>
        <v>0</v>
      </c>
      <c r="AT84" s="135">
        <f t="shared" si="92"/>
        <v>0</v>
      </c>
      <c r="AU84" s="560">
        <f t="shared" si="93"/>
        <v>0</v>
      </c>
      <c r="AV84" s="560">
        <f t="shared" si="94"/>
        <v>0</v>
      </c>
      <c r="AW84" s="135">
        <f t="shared" si="95"/>
        <v>0</v>
      </c>
      <c r="AX84" s="22">
        <f t="shared" si="96"/>
        <v>0</v>
      </c>
      <c r="AY84" s="192">
        <f t="shared" si="97"/>
        <v>0</v>
      </c>
      <c r="AZ84" s="192">
        <f t="shared" si="98"/>
        <v>0</v>
      </c>
      <c r="BA84" s="138">
        <f t="shared" si="28"/>
        <v>0</v>
      </c>
      <c r="BB84" s="138">
        <f t="shared" si="29"/>
        <v>0</v>
      </c>
      <c r="BC84" s="138">
        <f t="shared" si="30"/>
        <v>0</v>
      </c>
      <c r="BD84" s="138">
        <f t="shared" si="33"/>
        <v>0</v>
      </c>
      <c r="BE84" s="138">
        <f>IF(U53=3,1,0)</f>
        <v>0</v>
      </c>
      <c r="BF84" s="138">
        <f>IF(U53=2,1,0)</f>
        <v>0</v>
      </c>
      <c r="BG84" s="138">
        <f>IF(U53=1,1,0)</f>
        <v>0</v>
      </c>
      <c r="BH84" s="138">
        <f>IF(AND(U53=0,T53&lt;&gt;0),1,0)</f>
        <v>1</v>
      </c>
      <c r="BI84" s="22"/>
    </row>
    <row r="85" spans="1:61" ht="13.5" customHeight="1" thickBot="1">
      <c r="A85" s="194"/>
      <c r="B85" s="195"/>
      <c r="C85" s="228"/>
      <c r="D85" s="600" t="str">
        <f t="shared" ref="D85:D92" si="101">D84</f>
        <v>TuS Kriegsfeld</v>
      </c>
      <c r="E85" s="601" t="str">
        <f>E9</f>
        <v>Erlenbach/Morlautern</v>
      </c>
      <c r="F85" s="201"/>
      <c r="G85" s="202"/>
      <c r="H85" s="199"/>
      <c r="I85" s="200"/>
      <c r="J85" s="201"/>
      <c r="K85" s="202"/>
      <c r="L85" s="199"/>
      <c r="M85" s="200"/>
      <c r="N85" s="201"/>
      <c r="O85" s="202"/>
      <c r="P85" s="205" t="str">
        <f t="shared" si="99"/>
        <v/>
      </c>
      <c r="Q85" s="206" t="str">
        <f t="shared" si="86"/>
        <v/>
      </c>
      <c r="R85" s="205" t="str">
        <f t="shared" si="87"/>
        <v/>
      </c>
      <c r="S85" s="206" t="str">
        <f t="shared" si="87"/>
        <v/>
      </c>
      <c r="T85" s="190">
        <f t="shared" si="31"/>
        <v>0</v>
      </c>
      <c r="U85" s="191">
        <f t="shared" si="32"/>
        <v>0</v>
      </c>
      <c r="V85" s="632"/>
      <c r="W85" s="632"/>
      <c r="X85" s="632"/>
      <c r="Y85" s="632"/>
      <c r="Z85" s="632"/>
      <c r="AA85" s="632"/>
      <c r="AB85" s="632"/>
      <c r="AC85" s="632"/>
      <c r="AD85" s="632"/>
      <c r="AE85" s="632"/>
      <c r="AF85" s="632"/>
      <c r="AG85" s="632"/>
      <c r="AH85" s="632"/>
      <c r="AI85" s="632"/>
      <c r="AJ85" s="632"/>
      <c r="AK85" s="632"/>
      <c r="AL85" s="632"/>
      <c r="AM85" s="633" t="str">
        <f t="shared" ca="1" si="88"/>
        <v/>
      </c>
      <c r="AN85" s="633"/>
      <c r="AO85" s="634" t="str">
        <f t="shared" ca="1" si="100"/>
        <v/>
      </c>
      <c r="AP85" s="634"/>
      <c r="AQ85" s="192">
        <f t="shared" si="89"/>
        <v>0</v>
      </c>
      <c r="AR85" s="192">
        <f t="shared" si="90"/>
        <v>0</v>
      </c>
      <c r="AS85" s="22">
        <f t="shared" si="91"/>
        <v>0</v>
      </c>
      <c r="AT85" s="135">
        <f t="shared" si="92"/>
        <v>0</v>
      </c>
      <c r="AU85" s="560">
        <f t="shared" si="93"/>
        <v>0</v>
      </c>
      <c r="AV85" s="560">
        <f t="shared" si="94"/>
        <v>0</v>
      </c>
      <c r="AW85" s="135">
        <f t="shared" si="95"/>
        <v>0</v>
      </c>
      <c r="AX85" s="22">
        <f t="shared" si="96"/>
        <v>0</v>
      </c>
      <c r="AY85" s="192">
        <f t="shared" si="97"/>
        <v>0</v>
      </c>
      <c r="AZ85" s="192">
        <f t="shared" si="98"/>
        <v>0</v>
      </c>
      <c r="BA85" s="138">
        <f t="shared" si="28"/>
        <v>0</v>
      </c>
      <c r="BB85" s="138">
        <f t="shared" si="29"/>
        <v>0</v>
      </c>
      <c r="BC85" s="138">
        <f t="shared" si="30"/>
        <v>0</v>
      </c>
      <c r="BD85" s="138">
        <f t="shared" si="33"/>
        <v>0</v>
      </c>
      <c r="BE85" s="138">
        <f>IF(U64=3,1,0)</f>
        <v>0</v>
      </c>
      <c r="BF85" s="138">
        <f>IF(U64=2,1,0)</f>
        <v>0</v>
      </c>
      <c r="BG85" s="138">
        <f>IF(U64=1,1,0)</f>
        <v>0</v>
      </c>
      <c r="BH85" s="138">
        <f>IF(AND(U64=0,T64&lt;&gt;0),1,0)</f>
        <v>1</v>
      </c>
      <c r="BI85" s="22"/>
    </row>
    <row r="86" spans="1:61" ht="13.5" customHeight="1" thickBot="1">
      <c r="A86" s="194"/>
      <c r="B86" s="195"/>
      <c r="C86" s="228"/>
      <c r="D86" s="600" t="str">
        <f t="shared" si="101"/>
        <v>TuS Kriegsfeld</v>
      </c>
      <c r="E86" s="601" t="str">
        <f>E12</f>
        <v>SV Miesau</v>
      </c>
      <c r="F86" s="201">
        <v>25</v>
      </c>
      <c r="G86" s="202">
        <v>11</v>
      </c>
      <c r="H86" s="199">
        <v>25</v>
      </c>
      <c r="I86" s="200">
        <v>17</v>
      </c>
      <c r="J86" s="201">
        <v>25</v>
      </c>
      <c r="K86" s="202">
        <v>15</v>
      </c>
      <c r="L86" s="199"/>
      <c r="M86" s="200"/>
      <c r="N86" s="201"/>
      <c r="O86" s="202"/>
      <c r="P86" s="205">
        <f t="shared" si="99"/>
        <v>75</v>
      </c>
      <c r="Q86" s="206">
        <f t="shared" si="86"/>
        <v>43</v>
      </c>
      <c r="R86" s="205">
        <f t="shared" si="87"/>
        <v>3</v>
      </c>
      <c r="S86" s="206">
        <f t="shared" si="87"/>
        <v>0</v>
      </c>
      <c r="T86" s="190">
        <f t="shared" si="31"/>
        <v>3</v>
      </c>
      <c r="U86" s="191">
        <f t="shared" si="32"/>
        <v>0</v>
      </c>
      <c r="V86" s="632"/>
      <c r="W86" s="632"/>
      <c r="X86" s="632"/>
      <c r="Y86" s="632"/>
      <c r="Z86" s="632"/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6" t="str">
        <f t="shared" ca="1" si="88"/>
        <v/>
      </c>
      <c r="AN86" s="636"/>
      <c r="AO86" s="634" t="str">
        <f t="shared" ca="1" si="100"/>
        <v/>
      </c>
      <c r="AP86" s="634"/>
      <c r="AQ86" s="192">
        <f t="shared" si="89"/>
        <v>1</v>
      </c>
      <c r="AR86" s="192">
        <f t="shared" si="90"/>
        <v>0</v>
      </c>
      <c r="AS86" s="22">
        <f t="shared" si="91"/>
        <v>1</v>
      </c>
      <c r="AT86" s="135">
        <f t="shared" si="92"/>
        <v>0</v>
      </c>
      <c r="AU86" s="560">
        <f t="shared" si="93"/>
        <v>1</v>
      </c>
      <c r="AV86" s="560">
        <f t="shared" si="94"/>
        <v>0</v>
      </c>
      <c r="AW86" s="135">
        <f t="shared" si="95"/>
        <v>0</v>
      </c>
      <c r="AX86" s="22">
        <f t="shared" si="96"/>
        <v>0</v>
      </c>
      <c r="AY86" s="192">
        <f t="shared" si="97"/>
        <v>0</v>
      </c>
      <c r="AZ86" s="192">
        <f t="shared" si="98"/>
        <v>0</v>
      </c>
      <c r="BA86" s="138">
        <f t="shared" si="28"/>
        <v>1</v>
      </c>
      <c r="BB86" s="138">
        <f t="shared" si="29"/>
        <v>0</v>
      </c>
      <c r="BC86" s="138">
        <f t="shared" si="30"/>
        <v>0</v>
      </c>
      <c r="BD86" s="138">
        <f t="shared" si="33"/>
        <v>0</v>
      </c>
      <c r="BE86" s="138">
        <f>IF(U75=3,1,0)</f>
        <v>0</v>
      </c>
      <c r="BF86" s="138">
        <f>IF(U75=2,1,0)</f>
        <v>0</v>
      </c>
      <c r="BG86" s="138">
        <f>IF(U75=1,1,0)</f>
        <v>0</v>
      </c>
      <c r="BH86" s="138">
        <f>IF(AND(U75=0,T75&lt;&gt;0),1,0)</f>
        <v>0</v>
      </c>
      <c r="BI86" s="22"/>
    </row>
    <row r="87" spans="1:61" ht="13.5" customHeight="1" thickBot="1">
      <c r="A87" s="194"/>
      <c r="B87" s="195"/>
      <c r="C87" s="228"/>
      <c r="D87" s="600" t="str">
        <f t="shared" si="101"/>
        <v>TuS Kriegsfeld</v>
      </c>
      <c r="E87" s="601" t="str">
        <f>E18</f>
        <v>Feuerball Kaiserslautern</v>
      </c>
      <c r="F87" s="201">
        <v>25</v>
      </c>
      <c r="G87" s="202">
        <v>9</v>
      </c>
      <c r="H87" s="199">
        <v>25</v>
      </c>
      <c r="I87" s="200">
        <v>16</v>
      </c>
      <c r="J87" s="201">
        <v>25</v>
      </c>
      <c r="K87" s="202">
        <v>9</v>
      </c>
      <c r="L87" s="199"/>
      <c r="M87" s="200"/>
      <c r="N87" s="201"/>
      <c r="O87" s="202"/>
      <c r="P87" s="205">
        <f t="shared" si="99"/>
        <v>75</v>
      </c>
      <c r="Q87" s="206">
        <f t="shared" si="86"/>
        <v>34</v>
      </c>
      <c r="R87" s="205">
        <f t="shared" si="87"/>
        <v>3</v>
      </c>
      <c r="S87" s="206">
        <f t="shared" si="87"/>
        <v>0</v>
      </c>
      <c r="T87" s="190">
        <f t="shared" si="31"/>
        <v>3</v>
      </c>
      <c r="U87" s="191">
        <f t="shared" si="32"/>
        <v>0</v>
      </c>
      <c r="V87" s="632"/>
      <c r="W87" s="632"/>
      <c r="X87" s="632"/>
      <c r="Y87" s="632"/>
      <c r="Z87" s="632"/>
      <c r="AA87" s="632"/>
      <c r="AB87" s="632"/>
      <c r="AC87" s="632"/>
      <c r="AD87" s="632"/>
      <c r="AE87" s="632"/>
      <c r="AF87" s="632"/>
      <c r="AG87" s="632"/>
      <c r="AH87" s="632"/>
      <c r="AI87" s="632"/>
      <c r="AJ87" s="632"/>
      <c r="AK87" s="632"/>
      <c r="AL87" s="632"/>
      <c r="AM87" s="633" t="str">
        <f t="shared" ca="1" si="88"/>
        <v/>
      </c>
      <c r="AN87" s="633"/>
      <c r="AO87" s="634" t="str">
        <f t="shared" ca="1" si="100"/>
        <v/>
      </c>
      <c r="AP87" s="634"/>
      <c r="AQ87" s="192">
        <f t="shared" si="89"/>
        <v>1</v>
      </c>
      <c r="AR87" s="192">
        <f t="shared" si="90"/>
        <v>0</v>
      </c>
      <c r="AS87" s="22">
        <f t="shared" si="91"/>
        <v>1</v>
      </c>
      <c r="AT87" s="135">
        <f t="shared" si="92"/>
        <v>0</v>
      </c>
      <c r="AU87" s="560">
        <f t="shared" si="93"/>
        <v>1</v>
      </c>
      <c r="AV87" s="560">
        <f t="shared" si="94"/>
        <v>0</v>
      </c>
      <c r="AW87" s="135">
        <f t="shared" si="95"/>
        <v>0</v>
      </c>
      <c r="AX87" s="22">
        <f t="shared" si="96"/>
        <v>0</v>
      </c>
      <c r="AY87" s="192">
        <f t="shared" si="97"/>
        <v>0</v>
      </c>
      <c r="AZ87" s="192">
        <f t="shared" si="98"/>
        <v>0</v>
      </c>
      <c r="BA87" s="138">
        <f t="shared" si="28"/>
        <v>1</v>
      </c>
      <c r="BB87" s="138">
        <f t="shared" si="29"/>
        <v>0</v>
      </c>
      <c r="BC87" s="138">
        <f t="shared" si="30"/>
        <v>0</v>
      </c>
      <c r="BD87" s="138">
        <f t="shared" si="33"/>
        <v>0</v>
      </c>
      <c r="BE87" s="138">
        <f>IF(U98=3,1,0)</f>
        <v>0</v>
      </c>
      <c r="BF87" s="138">
        <f>IF(U98=2,1,0)</f>
        <v>1</v>
      </c>
      <c r="BG87" s="138">
        <f>IF(U98=1,1,0)</f>
        <v>0</v>
      </c>
      <c r="BH87" s="138">
        <f>IF(AND(U98=0,T98&lt;&gt;0),1,0)</f>
        <v>0</v>
      </c>
      <c r="BI87" s="22"/>
    </row>
    <row r="88" spans="1:61" ht="13.5" customHeight="1" thickBot="1">
      <c r="A88" s="194"/>
      <c r="B88" s="195"/>
      <c r="C88" s="228"/>
      <c r="D88" s="600" t="str">
        <f t="shared" si="101"/>
        <v>TuS Kriegsfeld</v>
      </c>
      <c r="E88" s="601" t="str">
        <f>E21</f>
        <v>TSG Trippstadt</v>
      </c>
      <c r="F88" s="201">
        <v>25</v>
      </c>
      <c r="G88" s="202">
        <v>12</v>
      </c>
      <c r="H88" s="199">
        <v>25</v>
      </c>
      <c r="I88" s="200">
        <v>9</v>
      </c>
      <c r="J88" s="201">
        <v>22</v>
      </c>
      <c r="K88" s="202">
        <v>25</v>
      </c>
      <c r="L88" s="199">
        <v>25</v>
      </c>
      <c r="M88" s="200">
        <v>13</v>
      </c>
      <c r="N88" s="201"/>
      <c r="O88" s="202"/>
      <c r="P88" s="205">
        <f t="shared" si="99"/>
        <v>97</v>
      </c>
      <c r="Q88" s="206">
        <f t="shared" si="86"/>
        <v>59</v>
      </c>
      <c r="R88" s="205">
        <f t="shared" si="87"/>
        <v>3</v>
      </c>
      <c r="S88" s="206">
        <f t="shared" si="87"/>
        <v>1</v>
      </c>
      <c r="T88" s="190">
        <f t="shared" si="31"/>
        <v>3</v>
      </c>
      <c r="U88" s="191">
        <f t="shared" si="32"/>
        <v>0</v>
      </c>
      <c r="V88" s="632"/>
      <c r="W88" s="632"/>
      <c r="X88" s="632"/>
      <c r="Y88" s="632"/>
      <c r="Z88" s="632"/>
      <c r="AA88" s="632"/>
      <c r="AB88" s="632"/>
      <c r="AC88" s="632"/>
      <c r="AD88" s="632"/>
      <c r="AE88" s="632"/>
      <c r="AF88" s="632"/>
      <c r="AG88" s="632"/>
      <c r="AH88" s="632"/>
      <c r="AI88" s="632"/>
      <c r="AJ88" s="632"/>
      <c r="AK88" s="632"/>
      <c r="AL88" s="632"/>
      <c r="AM88" s="633" t="str">
        <f t="shared" ca="1" si="88"/>
        <v/>
      </c>
      <c r="AN88" s="633"/>
      <c r="AO88" s="634" t="str">
        <f t="shared" ca="1" si="100"/>
        <v/>
      </c>
      <c r="AP88" s="634"/>
      <c r="AQ88" s="192">
        <f t="shared" si="89"/>
        <v>1</v>
      </c>
      <c r="AR88" s="192">
        <f t="shared" si="90"/>
        <v>0</v>
      </c>
      <c r="AS88" s="22">
        <f t="shared" si="91"/>
        <v>1</v>
      </c>
      <c r="AT88" s="135">
        <f t="shared" si="92"/>
        <v>0</v>
      </c>
      <c r="AU88" s="560">
        <f t="shared" si="93"/>
        <v>0</v>
      </c>
      <c r="AV88" s="560">
        <f t="shared" si="94"/>
        <v>1</v>
      </c>
      <c r="AW88" s="135">
        <f t="shared" si="95"/>
        <v>1</v>
      </c>
      <c r="AX88" s="22">
        <f t="shared" si="96"/>
        <v>0</v>
      </c>
      <c r="AY88" s="192">
        <f t="shared" si="97"/>
        <v>0</v>
      </c>
      <c r="AZ88" s="192">
        <f t="shared" si="98"/>
        <v>0</v>
      </c>
      <c r="BA88" s="138">
        <f t="shared" si="28"/>
        <v>1</v>
      </c>
      <c r="BB88" s="138">
        <f t="shared" si="29"/>
        <v>0</v>
      </c>
      <c r="BC88" s="138">
        <f t="shared" si="30"/>
        <v>0</v>
      </c>
      <c r="BD88" s="138">
        <f t="shared" si="33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3.5" customHeight="1" thickBot="1">
      <c r="A89" s="194"/>
      <c r="B89" s="195"/>
      <c r="C89" s="228"/>
      <c r="D89" s="600" t="str">
        <f t="shared" si="101"/>
        <v>TuS Kriegsfeld</v>
      </c>
      <c r="E89" s="601" t="str">
        <f>E24</f>
        <v>Rodenbach/Weilerbach</v>
      </c>
      <c r="F89" s="201">
        <v>25</v>
      </c>
      <c r="G89" s="202">
        <v>17</v>
      </c>
      <c r="H89" s="199">
        <v>25</v>
      </c>
      <c r="I89" s="200">
        <v>22</v>
      </c>
      <c r="J89" s="201">
        <v>25</v>
      </c>
      <c r="K89" s="202">
        <v>13</v>
      </c>
      <c r="L89" s="199"/>
      <c r="M89" s="200"/>
      <c r="N89" s="201"/>
      <c r="O89" s="202"/>
      <c r="P89" s="205">
        <f t="shared" si="99"/>
        <v>75</v>
      </c>
      <c r="Q89" s="206">
        <f t="shared" si="86"/>
        <v>52</v>
      </c>
      <c r="R89" s="205">
        <f t="shared" si="87"/>
        <v>3</v>
      </c>
      <c r="S89" s="206">
        <f t="shared" si="87"/>
        <v>0</v>
      </c>
      <c r="T89" s="190">
        <f t="shared" si="31"/>
        <v>3</v>
      </c>
      <c r="U89" s="191">
        <f t="shared" si="32"/>
        <v>0</v>
      </c>
      <c r="V89" s="632"/>
      <c r="W89" s="632"/>
      <c r="X89" s="632"/>
      <c r="Y89" s="632"/>
      <c r="Z89" s="632"/>
      <c r="AA89" s="632"/>
      <c r="AB89" s="632"/>
      <c r="AC89" s="632"/>
      <c r="AD89" s="632"/>
      <c r="AE89" s="632"/>
      <c r="AF89" s="632"/>
      <c r="AG89" s="632"/>
      <c r="AH89" s="632"/>
      <c r="AI89" s="632"/>
      <c r="AJ89" s="632"/>
      <c r="AK89" s="632"/>
      <c r="AL89" s="632"/>
      <c r="AM89" s="633" t="str">
        <f t="shared" ca="1" si="88"/>
        <v/>
      </c>
      <c r="AN89" s="633"/>
      <c r="AO89" s="634" t="str">
        <f t="shared" ca="1" si="100"/>
        <v/>
      </c>
      <c r="AP89" s="634"/>
      <c r="AQ89" s="192">
        <f t="shared" si="89"/>
        <v>1</v>
      </c>
      <c r="AR89" s="192">
        <f t="shared" si="90"/>
        <v>0</v>
      </c>
      <c r="AS89" s="22">
        <f t="shared" si="91"/>
        <v>1</v>
      </c>
      <c r="AT89" s="135">
        <f t="shared" si="92"/>
        <v>0</v>
      </c>
      <c r="AU89" s="560">
        <f t="shared" si="93"/>
        <v>1</v>
      </c>
      <c r="AV89" s="560">
        <f t="shared" si="94"/>
        <v>0</v>
      </c>
      <c r="AW89" s="135">
        <f t="shared" si="95"/>
        <v>0</v>
      </c>
      <c r="AX89" s="22">
        <f t="shared" si="96"/>
        <v>0</v>
      </c>
      <c r="AY89" s="192">
        <f t="shared" si="97"/>
        <v>0</v>
      </c>
      <c r="AZ89" s="192">
        <f t="shared" si="98"/>
        <v>0</v>
      </c>
      <c r="BA89" s="138">
        <f t="shared" si="28"/>
        <v>1</v>
      </c>
      <c r="BB89" s="138">
        <f t="shared" si="29"/>
        <v>0</v>
      </c>
      <c r="BC89" s="138">
        <f t="shared" si="30"/>
        <v>0</v>
      </c>
      <c r="BD89" s="138">
        <f t="shared" si="33"/>
        <v>0</v>
      </c>
      <c r="BE89" s="138">
        <f>IF(U120=3,1,0)</f>
        <v>1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3.5" hidden="1" customHeight="1" thickBot="1">
      <c r="A90" s="194"/>
      <c r="B90" s="195"/>
      <c r="C90" s="228"/>
      <c r="D90" s="600" t="str">
        <f t="shared" si="101"/>
        <v>TuS Kriegsfeld</v>
      </c>
      <c r="E90" s="601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99"/>
        <v/>
      </c>
      <c r="Q90" s="206" t="str">
        <f t="shared" si="86"/>
        <v/>
      </c>
      <c r="R90" s="205" t="str">
        <f t="shared" si="87"/>
        <v/>
      </c>
      <c r="S90" s="206" t="str">
        <f t="shared" si="87"/>
        <v/>
      </c>
      <c r="T90" s="190">
        <f t="shared" si="31"/>
        <v>0</v>
      </c>
      <c r="U90" s="191">
        <f t="shared" si="32"/>
        <v>0</v>
      </c>
      <c r="V90" s="632"/>
      <c r="W90" s="632"/>
      <c r="X90" s="632"/>
      <c r="Y90" s="632"/>
      <c r="Z90" s="632"/>
      <c r="AA90" s="632"/>
      <c r="AB90" s="632"/>
      <c r="AC90" s="632"/>
      <c r="AD90" s="632"/>
      <c r="AE90" s="632"/>
      <c r="AF90" s="632"/>
      <c r="AG90" s="632"/>
      <c r="AH90" s="632"/>
      <c r="AI90" s="632"/>
      <c r="AJ90" s="632"/>
      <c r="AK90" s="632"/>
      <c r="AL90" s="632"/>
      <c r="AM90" s="633" t="str">
        <f t="shared" ca="1" si="88"/>
        <v/>
      </c>
      <c r="AN90" s="633"/>
      <c r="AO90" s="634" t="str">
        <f t="shared" ca="1" si="100"/>
        <v/>
      </c>
      <c r="AP90" s="634"/>
      <c r="AQ90" s="192">
        <f t="shared" si="89"/>
        <v>0</v>
      </c>
      <c r="AR90" s="192">
        <f t="shared" si="90"/>
        <v>0</v>
      </c>
      <c r="AS90" s="22">
        <f t="shared" si="91"/>
        <v>0</v>
      </c>
      <c r="AT90" s="135">
        <f t="shared" si="92"/>
        <v>0</v>
      </c>
      <c r="AU90" s="560">
        <f t="shared" si="93"/>
        <v>0</v>
      </c>
      <c r="AV90" s="560">
        <f t="shared" si="94"/>
        <v>0</v>
      </c>
      <c r="AW90" s="135">
        <f t="shared" si="95"/>
        <v>0</v>
      </c>
      <c r="AX90" s="22">
        <f t="shared" si="96"/>
        <v>0</v>
      </c>
      <c r="AY90" s="192">
        <f t="shared" si="97"/>
        <v>0</v>
      </c>
      <c r="AZ90" s="192">
        <f t="shared" si="98"/>
        <v>0</v>
      </c>
      <c r="BA90" s="138">
        <f t="shared" si="28"/>
        <v>0</v>
      </c>
      <c r="BB90" s="138">
        <f t="shared" si="29"/>
        <v>0</v>
      </c>
      <c r="BC90" s="138">
        <f t="shared" si="30"/>
        <v>0</v>
      </c>
      <c r="BD90" s="138">
        <f t="shared" si="33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3.5" hidden="1" customHeight="1" thickBot="1">
      <c r="A91" s="194"/>
      <c r="B91" s="195"/>
      <c r="C91" s="228"/>
      <c r="D91" s="600" t="str">
        <f t="shared" si="101"/>
        <v>TuS Kriegsfeld</v>
      </c>
      <c r="E91" s="601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99"/>
        <v/>
      </c>
      <c r="Q91" s="206" t="str">
        <f t="shared" si="86"/>
        <v/>
      </c>
      <c r="R91" s="205" t="str">
        <f t="shared" si="87"/>
        <v/>
      </c>
      <c r="S91" s="206" t="str">
        <f t="shared" si="87"/>
        <v/>
      </c>
      <c r="T91" s="190">
        <f t="shared" si="31"/>
        <v>0</v>
      </c>
      <c r="U91" s="191">
        <f t="shared" si="32"/>
        <v>0</v>
      </c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  <c r="AF91" s="632"/>
      <c r="AG91" s="632"/>
      <c r="AH91" s="632"/>
      <c r="AI91" s="632"/>
      <c r="AJ91" s="632"/>
      <c r="AK91" s="632"/>
      <c r="AL91" s="632"/>
      <c r="AM91" s="633" t="str">
        <f t="shared" ca="1" si="88"/>
        <v/>
      </c>
      <c r="AN91" s="633"/>
      <c r="AO91" s="634" t="str">
        <f t="shared" ca="1" si="100"/>
        <v/>
      </c>
      <c r="AP91" s="634"/>
      <c r="AQ91" s="192">
        <f t="shared" si="89"/>
        <v>0</v>
      </c>
      <c r="AR91" s="192">
        <f t="shared" si="90"/>
        <v>0</v>
      </c>
      <c r="AS91" s="22">
        <f t="shared" si="91"/>
        <v>0</v>
      </c>
      <c r="AT91" s="135">
        <f t="shared" si="92"/>
        <v>0</v>
      </c>
      <c r="AU91" s="560">
        <f t="shared" si="93"/>
        <v>0</v>
      </c>
      <c r="AV91" s="560">
        <f t="shared" si="94"/>
        <v>0</v>
      </c>
      <c r="AW91" s="135">
        <f t="shared" si="95"/>
        <v>0</v>
      </c>
      <c r="AX91" s="22">
        <f t="shared" si="96"/>
        <v>0</v>
      </c>
      <c r="AY91" s="192">
        <f t="shared" si="97"/>
        <v>0</v>
      </c>
      <c r="AZ91" s="192">
        <f t="shared" si="98"/>
        <v>0</v>
      </c>
      <c r="BA91" s="138">
        <f t="shared" si="28"/>
        <v>0</v>
      </c>
      <c r="BB91" s="138">
        <f t="shared" si="29"/>
        <v>0</v>
      </c>
      <c r="BC91" s="138">
        <f t="shared" si="30"/>
        <v>0</v>
      </c>
      <c r="BD91" s="138">
        <f t="shared" si="33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3.5" hidden="1" customHeight="1" thickBot="1">
      <c r="A92" s="208"/>
      <c r="B92" s="209"/>
      <c r="C92" s="229"/>
      <c r="D92" s="602" t="str">
        <f t="shared" si="101"/>
        <v>TuS Kriegsfeld</v>
      </c>
      <c r="E92" s="603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99"/>
        <v/>
      </c>
      <c r="Q92" s="219" t="str">
        <f t="shared" si="86"/>
        <v/>
      </c>
      <c r="R92" s="218" t="str">
        <f t="shared" si="87"/>
        <v/>
      </c>
      <c r="S92" s="219" t="str">
        <f t="shared" si="87"/>
        <v/>
      </c>
      <c r="T92" s="190">
        <f t="shared" si="31"/>
        <v>0</v>
      </c>
      <c r="U92" s="191">
        <f t="shared" si="32"/>
        <v>0</v>
      </c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7"/>
      <c r="AK92" s="637"/>
      <c r="AL92" s="637"/>
      <c r="AM92" s="638" t="str">
        <f t="shared" ca="1" si="88"/>
        <v/>
      </c>
      <c r="AN92" s="638"/>
      <c r="AO92" s="639" t="str">
        <f t="shared" ca="1" si="100"/>
        <v/>
      </c>
      <c r="AP92" s="639"/>
      <c r="AQ92" s="192">
        <f t="shared" si="89"/>
        <v>0</v>
      </c>
      <c r="AR92" s="192">
        <f t="shared" si="90"/>
        <v>0</v>
      </c>
      <c r="AS92" s="22">
        <f t="shared" si="91"/>
        <v>0</v>
      </c>
      <c r="AT92" s="135">
        <f t="shared" si="92"/>
        <v>0</v>
      </c>
      <c r="AU92" s="560">
        <f t="shared" si="93"/>
        <v>0</v>
      </c>
      <c r="AV92" s="560">
        <f t="shared" si="94"/>
        <v>0</v>
      </c>
      <c r="AW92" s="135">
        <f t="shared" si="95"/>
        <v>0</v>
      </c>
      <c r="AX92" s="22">
        <f t="shared" si="96"/>
        <v>0</v>
      </c>
      <c r="AY92" s="192">
        <f t="shared" si="97"/>
        <v>0</v>
      </c>
      <c r="AZ92" s="192">
        <f t="shared" si="98"/>
        <v>0</v>
      </c>
      <c r="BA92" s="138">
        <f t="shared" si="28"/>
        <v>0</v>
      </c>
      <c r="BB92" s="138">
        <f t="shared" si="29"/>
        <v>0</v>
      </c>
      <c r="BC92" s="138">
        <f t="shared" si="30"/>
        <v>0</v>
      </c>
      <c r="BD92" s="138">
        <f t="shared" si="33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3.5" customHeight="1" thickBot="1">
      <c r="A93" s="20"/>
      <c r="C93" s="22"/>
      <c r="D93" s="220"/>
      <c r="E93" s="220"/>
      <c r="T93" s="190">
        <f t="shared" si="31"/>
        <v>0</v>
      </c>
      <c r="U93" s="191">
        <f t="shared" si="32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U93" s="560"/>
      <c r="AV93" s="560"/>
      <c r="AX93" s="22"/>
      <c r="AY93" s="192"/>
      <c r="AZ93" s="192"/>
      <c r="BA93" s="223">
        <f t="shared" ref="BA93:BH93" si="102">SUM(BA83:BA92)</f>
        <v>4</v>
      </c>
      <c r="BB93" s="223">
        <f t="shared" si="102"/>
        <v>0</v>
      </c>
      <c r="BC93" s="223">
        <f t="shared" si="102"/>
        <v>0</v>
      </c>
      <c r="BD93" s="223">
        <f t="shared" si="102"/>
        <v>0</v>
      </c>
      <c r="BE93" s="223">
        <f t="shared" si="102"/>
        <v>1</v>
      </c>
      <c r="BF93" s="223">
        <f t="shared" si="102"/>
        <v>1</v>
      </c>
      <c r="BG93" s="223">
        <f t="shared" si="102"/>
        <v>0</v>
      </c>
      <c r="BH93" s="223">
        <f t="shared" si="102"/>
        <v>3</v>
      </c>
      <c r="BI93" s="22">
        <f>SUM(BA93:BH93)</f>
        <v>9</v>
      </c>
    </row>
    <row r="94" spans="1:61" ht="13.5" customHeight="1" thickBot="1">
      <c r="A94" s="177"/>
      <c r="B94" s="178"/>
      <c r="C94" s="232"/>
      <c r="D94" s="225" t="str">
        <f>E18</f>
        <v>Feuerball Kaiserslautern</v>
      </c>
      <c r="E94" s="594" t="str">
        <f>E3</f>
        <v>VBC Kaiserslautern</v>
      </c>
      <c r="F94" s="184">
        <v>17</v>
      </c>
      <c r="G94" s="185">
        <v>25</v>
      </c>
      <c r="H94" s="182">
        <v>13</v>
      </c>
      <c r="I94" s="183">
        <v>25</v>
      </c>
      <c r="J94" s="184">
        <v>26</v>
      </c>
      <c r="K94" s="185">
        <v>24</v>
      </c>
      <c r="L94" s="182">
        <v>21</v>
      </c>
      <c r="M94" s="183">
        <v>25</v>
      </c>
      <c r="N94" s="184"/>
      <c r="O94" s="185"/>
      <c r="P94" s="188">
        <f>IF(F94="","",F94+H94+J94+L94+N94)</f>
        <v>77</v>
      </c>
      <c r="Q94" s="189">
        <f t="shared" ref="Q94:Q103" si="103">IF(G94="","",G94+I94+K94+M94+O94)</f>
        <v>99</v>
      </c>
      <c r="R94" s="188">
        <f t="shared" ref="R94:S103" si="104">IF(F94="","",AQ94+AS94+AU94+AW94+AY94)</f>
        <v>1</v>
      </c>
      <c r="S94" s="189">
        <f t="shared" si="104"/>
        <v>3</v>
      </c>
      <c r="T94" s="190">
        <f t="shared" si="31"/>
        <v>0</v>
      </c>
      <c r="U94" s="191">
        <f t="shared" si="32"/>
        <v>3</v>
      </c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30" t="str">
        <f t="shared" ref="AM94:AM103" ca="1" si="105">IF(U94&lt;&gt;"","",IF(C94&lt;&gt;"","verlegt",IF(B94&lt;TODAY(),"offen","")))</f>
        <v/>
      </c>
      <c r="AN94" s="630"/>
      <c r="AO94" s="631" t="str">
        <f ca="1">IF(U94&lt;&gt;"","",IF(C94="","",IF(C94&lt;TODAY(),"offen","")))</f>
        <v/>
      </c>
      <c r="AP94" s="631"/>
      <c r="AQ94" s="192">
        <f t="shared" ref="AQ94:AQ103" si="106">IF(F94&gt;G94,1,0)</f>
        <v>0</v>
      </c>
      <c r="AR94" s="192">
        <f t="shared" ref="AR94:AR103" si="107">IF(G94&gt;F94,1,0)</f>
        <v>1</v>
      </c>
      <c r="AS94" s="22">
        <f t="shared" ref="AS94:AS103" si="108">IF(H94&gt;I94,1,0)</f>
        <v>0</v>
      </c>
      <c r="AT94" s="135">
        <f t="shared" ref="AT94:AT103" si="109">IF(I94&gt;H94,1,0)</f>
        <v>1</v>
      </c>
      <c r="AU94" s="560">
        <f t="shared" ref="AU94:AU103" si="110">IF(J94&gt;K94,1,0)</f>
        <v>1</v>
      </c>
      <c r="AV94" s="560">
        <f t="shared" ref="AV94:AV103" si="111">IF(K94&gt;J94,1,0)</f>
        <v>0</v>
      </c>
      <c r="AW94" s="135">
        <f t="shared" ref="AW94:AW103" si="112">IF(L94&gt;M94,1,0)</f>
        <v>0</v>
      </c>
      <c r="AX94" s="22">
        <f t="shared" ref="AX94:AX103" si="113">IF(M94&gt;L94,1,0)</f>
        <v>1</v>
      </c>
      <c r="AY94" s="192">
        <f t="shared" ref="AY94:AY103" si="114">IF(N94&gt;O94,1,0)</f>
        <v>0</v>
      </c>
      <c r="AZ94" s="192">
        <f t="shared" ref="AZ94:AZ103" si="115">IF(O94&gt;N94,1,0)</f>
        <v>0</v>
      </c>
      <c r="BA94" s="138">
        <f t="shared" si="28"/>
        <v>0</v>
      </c>
      <c r="BB94" s="138">
        <f t="shared" si="29"/>
        <v>0</v>
      </c>
      <c r="BC94" s="138">
        <f t="shared" si="30"/>
        <v>0</v>
      </c>
      <c r="BD94" s="138">
        <f t="shared" si="33"/>
        <v>1</v>
      </c>
      <c r="BE94" s="138">
        <f>IF(U43=3,1,0)</f>
        <v>0</v>
      </c>
      <c r="BF94" s="138">
        <f>IF(U43=2,1,0)</f>
        <v>0</v>
      </c>
      <c r="BG94" s="138">
        <f>IF(U43=1,1,0)</f>
        <v>0</v>
      </c>
      <c r="BH94" s="138">
        <f>IF(AND(U43=0,T43&lt;&gt;0),1,0)</f>
        <v>0</v>
      </c>
      <c r="BI94" s="22"/>
    </row>
    <row r="95" spans="1:61" ht="13.5" customHeight="1" thickBot="1">
      <c r="A95" s="194"/>
      <c r="B95" s="195"/>
      <c r="C95" s="228"/>
      <c r="D95" s="595" t="str">
        <f>D94</f>
        <v>Feuerball Kaiserslautern</v>
      </c>
      <c r="E95" s="590" t="str">
        <f>E6</f>
        <v>TSV Hütschenhausen</v>
      </c>
      <c r="F95" s="201"/>
      <c r="G95" s="202"/>
      <c r="H95" s="199"/>
      <c r="I95" s="200"/>
      <c r="J95" s="201"/>
      <c r="K95" s="202"/>
      <c r="L95" s="199"/>
      <c r="M95" s="200"/>
      <c r="N95" s="201"/>
      <c r="O95" s="202"/>
      <c r="P95" s="205" t="str">
        <f t="shared" ref="P95:P103" si="116">IF(F95="","",F95+H95+J95+L95+N95)</f>
        <v/>
      </c>
      <c r="Q95" s="206" t="str">
        <f t="shared" si="103"/>
        <v/>
      </c>
      <c r="R95" s="205" t="str">
        <f t="shared" si="104"/>
        <v/>
      </c>
      <c r="S95" s="206" t="str">
        <f t="shared" si="104"/>
        <v/>
      </c>
      <c r="T95" s="190">
        <f t="shared" si="31"/>
        <v>0</v>
      </c>
      <c r="U95" s="191">
        <f t="shared" si="32"/>
        <v>0</v>
      </c>
      <c r="V95" s="632"/>
      <c r="W95" s="632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2"/>
      <c r="AI95" s="632"/>
      <c r="AJ95" s="632"/>
      <c r="AK95" s="632"/>
      <c r="AL95" s="632"/>
      <c r="AM95" s="633" t="str">
        <f t="shared" ca="1" si="105"/>
        <v/>
      </c>
      <c r="AN95" s="633"/>
      <c r="AO95" s="634" t="str">
        <f t="shared" ref="AO95:AO103" ca="1" si="117">IF(U95&lt;&gt;"","",IF(C95="","",IF(C95&lt;TODAY(),"offen","")))</f>
        <v/>
      </c>
      <c r="AP95" s="634"/>
      <c r="AQ95" s="192">
        <f t="shared" si="106"/>
        <v>0</v>
      </c>
      <c r="AR95" s="192">
        <f t="shared" si="107"/>
        <v>0</v>
      </c>
      <c r="AS95" s="22">
        <f t="shared" si="108"/>
        <v>0</v>
      </c>
      <c r="AT95" s="135">
        <f t="shared" si="109"/>
        <v>0</v>
      </c>
      <c r="AU95" s="560">
        <f t="shared" si="110"/>
        <v>0</v>
      </c>
      <c r="AV95" s="560">
        <f t="shared" si="111"/>
        <v>0</v>
      </c>
      <c r="AW95" s="135">
        <f t="shared" si="112"/>
        <v>0</v>
      </c>
      <c r="AX95" s="22">
        <f t="shared" si="113"/>
        <v>0</v>
      </c>
      <c r="AY95" s="192">
        <f t="shared" si="114"/>
        <v>0</v>
      </c>
      <c r="AZ95" s="192">
        <f t="shared" si="115"/>
        <v>0</v>
      </c>
      <c r="BA95" s="138">
        <f t="shared" si="28"/>
        <v>0</v>
      </c>
      <c r="BB95" s="138">
        <f t="shared" si="29"/>
        <v>0</v>
      </c>
      <c r="BC95" s="138">
        <f t="shared" si="30"/>
        <v>0</v>
      </c>
      <c r="BD95" s="138">
        <f t="shared" si="33"/>
        <v>0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1</v>
      </c>
      <c r="BI95" s="22"/>
    </row>
    <row r="96" spans="1:61" ht="13.5" customHeight="1" thickBot="1">
      <c r="A96" s="194"/>
      <c r="B96" s="195"/>
      <c r="C96" s="228"/>
      <c r="D96" s="595" t="str">
        <f t="shared" ref="D96:D103" si="118">D95</f>
        <v>Feuerball Kaiserslautern</v>
      </c>
      <c r="E96" s="590" t="str">
        <f>E9</f>
        <v>Erlenbach/Morlautern</v>
      </c>
      <c r="F96" s="201"/>
      <c r="G96" s="202"/>
      <c r="H96" s="199"/>
      <c r="I96" s="200"/>
      <c r="J96" s="201"/>
      <c r="K96" s="202"/>
      <c r="L96" s="199"/>
      <c r="M96" s="200"/>
      <c r="N96" s="201"/>
      <c r="O96" s="202"/>
      <c r="P96" s="205" t="str">
        <f t="shared" si="116"/>
        <v/>
      </c>
      <c r="Q96" s="206" t="str">
        <f t="shared" si="103"/>
        <v/>
      </c>
      <c r="R96" s="205" t="str">
        <f t="shared" si="104"/>
        <v/>
      </c>
      <c r="S96" s="206" t="str">
        <f t="shared" si="104"/>
        <v/>
      </c>
      <c r="T96" s="190">
        <f t="shared" si="31"/>
        <v>0</v>
      </c>
      <c r="U96" s="191">
        <f t="shared" si="32"/>
        <v>0</v>
      </c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  <c r="AF96" s="632"/>
      <c r="AG96" s="632"/>
      <c r="AH96" s="632"/>
      <c r="AI96" s="632"/>
      <c r="AJ96" s="632"/>
      <c r="AK96" s="632"/>
      <c r="AL96" s="632"/>
      <c r="AM96" s="633" t="str">
        <f t="shared" ca="1" si="105"/>
        <v/>
      </c>
      <c r="AN96" s="633"/>
      <c r="AO96" s="634" t="str">
        <f t="shared" ca="1" si="117"/>
        <v/>
      </c>
      <c r="AP96" s="634"/>
      <c r="AQ96" s="192">
        <f t="shared" si="106"/>
        <v>0</v>
      </c>
      <c r="AR96" s="192">
        <f t="shared" si="107"/>
        <v>0</v>
      </c>
      <c r="AS96" s="22">
        <f t="shared" si="108"/>
        <v>0</v>
      </c>
      <c r="AT96" s="135">
        <f t="shared" si="109"/>
        <v>0</v>
      </c>
      <c r="AU96" s="560">
        <f t="shared" si="110"/>
        <v>0</v>
      </c>
      <c r="AV96" s="560">
        <f t="shared" si="111"/>
        <v>0</v>
      </c>
      <c r="AW96" s="135">
        <f t="shared" si="112"/>
        <v>0</v>
      </c>
      <c r="AX96" s="22">
        <f t="shared" si="113"/>
        <v>0</v>
      </c>
      <c r="AY96" s="192">
        <f t="shared" si="114"/>
        <v>0</v>
      </c>
      <c r="AZ96" s="192">
        <f t="shared" si="115"/>
        <v>0</v>
      </c>
      <c r="BA96" s="138">
        <f t="shared" si="28"/>
        <v>0</v>
      </c>
      <c r="BB96" s="138">
        <f t="shared" si="29"/>
        <v>0</v>
      </c>
      <c r="BC96" s="138">
        <f t="shared" si="30"/>
        <v>0</v>
      </c>
      <c r="BD96" s="138">
        <f t="shared" si="33"/>
        <v>0</v>
      </c>
      <c r="BE96" s="138">
        <f>IF(U65=3,1,0)</f>
        <v>0</v>
      </c>
      <c r="BF96" s="138">
        <f>IF(U65=2,1,0)</f>
        <v>0</v>
      </c>
      <c r="BG96" s="138">
        <f>IF(U65=1,1,0)</f>
        <v>0</v>
      </c>
      <c r="BH96" s="138">
        <f>IF(AND(U65=0,T65&lt;&gt;0),1,0)</f>
        <v>1</v>
      </c>
      <c r="BI96" s="22"/>
    </row>
    <row r="97" spans="1:61" ht="13.5" customHeight="1" thickBot="1">
      <c r="A97" s="194"/>
      <c r="B97" s="195"/>
      <c r="C97" s="228"/>
      <c r="D97" s="595" t="str">
        <f t="shared" si="118"/>
        <v>Feuerball Kaiserslautern</v>
      </c>
      <c r="E97" s="590" t="str">
        <f>E12</f>
        <v>SV Miesau</v>
      </c>
      <c r="F97" s="201">
        <v>23</v>
      </c>
      <c r="G97" s="202">
        <v>25</v>
      </c>
      <c r="H97" s="199">
        <v>9</v>
      </c>
      <c r="I97" s="200">
        <v>25</v>
      </c>
      <c r="J97" s="201">
        <v>25</v>
      </c>
      <c r="K97" s="202">
        <v>22</v>
      </c>
      <c r="L97" s="199">
        <v>25</v>
      </c>
      <c r="M97" s="200">
        <v>21</v>
      </c>
      <c r="N97" s="201">
        <v>16</v>
      </c>
      <c r="O97" s="202">
        <v>14</v>
      </c>
      <c r="P97" s="205">
        <f t="shared" si="116"/>
        <v>98</v>
      </c>
      <c r="Q97" s="206">
        <f t="shared" si="103"/>
        <v>107</v>
      </c>
      <c r="R97" s="205">
        <f t="shared" si="104"/>
        <v>3</v>
      </c>
      <c r="S97" s="206">
        <f t="shared" si="104"/>
        <v>2</v>
      </c>
      <c r="T97" s="190">
        <f t="shared" si="31"/>
        <v>2</v>
      </c>
      <c r="U97" s="191">
        <f t="shared" si="32"/>
        <v>1</v>
      </c>
      <c r="V97" s="632"/>
      <c r="W97" s="632"/>
      <c r="X97" s="632"/>
      <c r="Y97" s="632"/>
      <c r="Z97" s="632"/>
      <c r="AA97" s="632"/>
      <c r="AB97" s="632"/>
      <c r="AC97" s="632"/>
      <c r="AD97" s="632"/>
      <c r="AE97" s="632"/>
      <c r="AF97" s="632"/>
      <c r="AG97" s="632"/>
      <c r="AH97" s="632"/>
      <c r="AI97" s="632"/>
      <c r="AJ97" s="632"/>
      <c r="AK97" s="632"/>
      <c r="AL97" s="632"/>
      <c r="AM97" s="636" t="str">
        <f t="shared" ca="1" si="105"/>
        <v/>
      </c>
      <c r="AN97" s="636"/>
      <c r="AO97" s="634" t="str">
        <f t="shared" ca="1" si="117"/>
        <v/>
      </c>
      <c r="AP97" s="634"/>
      <c r="AQ97" s="192">
        <f t="shared" si="106"/>
        <v>0</v>
      </c>
      <c r="AR97" s="192">
        <f t="shared" si="107"/>
        <v>1</v>
      </c>
      <c r="AS97" s="22">
        <f t="shared" si="108"/>
        <v>0</v>
      </c>
      <c r="AT97" s="135">
        <f t="shared" si="109"/>
        <v>1</v>
      </c>
      <c r="AU97" s="560">
        <f t="shared" si="110"/>
        <v>1</v>
      </c>
      <c r="AV97" s="560">
        <f t="shared" si="111"/>
        <v>0</v>
      </c>
      <c r="AW97" s="135">
        <f t="shared" si="112"/>
        <v>1</v>
      </c>
      <c r="AX97" s="22">
        <f t="shared" si="113"/>
        <v>0</v>
      </c>
      <c r="AY97" s="192">
        <f t="shared" si="114"/>
        <v>1</v>
      </c>
      <c r="AZ97" s="192">
        <f t="shared" si="115"/>
        <v>0</v>
      </c>
      <c r="BA97" s="138">
        <f t="shared" si="28"/>
        <v>0</v>
      </c>
      <c r="BB97" s="138">
        <f t="shared" si="29"/>
        <v>1</v>
      </c>
      <c r="BC97" s="138">
        <f t="shared" si="30"/>
        <v>0</v>
      </c>
      <c r="BD97" s="138">
        <f t="shared" si="33"/>
        <v>0</v>
      </c>
      <c r="BE97" s="138">
        <f>IF(U76=3,1,0)</f>
        <v>1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3.5" customHeight="1" thickBot="1">
      <c r="A98" s="194"/>
      <c r="B98" s="195"/>
      <c r="C98" s="228"/>
      <c r="D98" s="595" t="str">
        <f t="shared" si="118"/>
        <v>Feuerball Kaiserslautern</v>
      </c>
      <c r="E98" s="590" t="str">
        <f>E15</f>
        <v>TuS Kriegsfeld</v>
      </c>
      <c r="F98" s="201">
        <v>25</v>
      </c>
      <c r="G98" s="202">
        <v>16</v>
      </c>
      <c r="H98" s="199">
        <v>18</v>
      </c>
      <c r="I98" s="200">
        <v>25</v>
      </c>
      <c r="J98" s="201">
        <v>24</v>
      </c>
      <c r="K98" s="202">
        <v>26</v>
      </c>
      <c r="L98" s="199">
        <v>25</v>
      </c>
      <c r="M98" s="200">
        <v>19</v>
      </c>
      <c r="N98" s="201">
        <v>13</v>
      </c>
      <c r="O98" s="202">
        <v>15</v>
      </c>
      <c r="P98" s="205">
        <f t="shared" si="116"/>
        <v>105</v>
      </c>
      <c r="Q98" s="206">
        <f t="shared" si="103"/>
        <v>101</v>
      </c>
      <c r="R98" s="205">
        <f t="shared" si="104"/>
        <v>2</v>
      </c>
      <c r="S98" s="206">
        <f t="shared" si="104"/>
        <v>3</v>
      </c>
      <c r="T98" s="190">
        <f t="shared" si="31"/>
        <v>1</v>
      </c>
      <c r="U98" s="191">
        <f t="shared" si="32"/>
        <v>2</v>
      </c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  <c r="AF98" s="632"/>
      <c r="AG98" s="632"/>
      <c r="AH98" s="632"/>
      <c r="AI98" s="632"/>
      <c r="AJ98" s="632"/>
      <c r="AK98" s="632"/>
      <c r="AL98" s="632"/>
      <c r="AM98" s="633" t="str">
        <f t="shared" ca="1" si="105"/>
        <v/>
      </c>
      <c r="AN98" s="633"/>
      <c r="AO98" s="634" t="str">
        <f t="shared" ca="1" si="117"/>
        <v/>
      </c>
      <c r="AP98" s="634"/>
      <c r="AQ98" s="192">
        <f t="shared" si="106"/>
        <v>1</v>
      </c>
      <c r="AR98" s="192">
        <f t="shared" si="107"/>
        <v>0</v>
      </c>
      <c r="AS98" s="22">
        <f t="shared" si="108"/>
        <v>0</v>
      </c>
      <c r="AT98" s="135">
        <f t="shared" si="109"/>
        <v>1</v>
      </c>
      <c r="AU98" s="560">
        <f t="shared" si="110"/>
        <v>0</v>
      </c>
      <c r="AV98" s="560">
        <f t="shared" si="111"/>
        <v>1</v>
      </c>
      <c r="AW98" s="135">
        <f t="shared" si="112"/>
        <v>1</v>
      </c>
      <c r="AX98" s="22">
        <f t="shared" si="113"/>
        <v>0</v>
      </c>
      <c r="AY98" s="192">
        <f t="shared" si="114"/>
        <v>0</v>
      </c>
      <c r="AZ98" s="192">
        <f t="shared" si="115"/>
        <v>1</v>
      </c>
      <c r="BA98" s="138">
        <f t="shared" si="28"/>
        <v>0</v>
      </c>
      <c r="BB98" s="138">
        <f t="shared" si="29"/>
        <v>0</v>
      </c>
      <c r="BC98" s="138">
        <f t="shared" si="30"/>
        <v>1</v>
      </c>
      <c r="BD98" s="138">
        <f t="shared" si="33"/>
        <v>0</v>
      </c>
      <c r="BE98" s="138">
        <f>IF(U87=3,1,0)</f>
        <v>0</v>
      </c>
      <c r="BF98" s="138">
        <f>IF(U87=2,1,0)</f>
        <v>0</v>
      </c>
      <c r="BG98" s="138">
        <f>IF(U87=1,1,0)</f>
        <v>0</v>
      </c>
      <c r="BH98" s="138">
        <f>IF(AND(U87=0,T87&lt;&gt;0),1,0)</f>
        <v>1</v>
      </c>
      <c r="BI98" s="22"/>
    </row>
    <row r="99" spans="1:61" ht="13.5" customHeight="1" thickBot="1">
      <c r="A99" s="194"/>
      <c r="B99" s="195"/>
      <c r="C99" s="228"/>
      <c r="D99" s="595" t="str">
        <f t="shared" si="118"/>
        <v>Feuerball Kaiserslautern</v>
      </c>
      <c r="E99" s="590" t="str">
        <f>E21</f>
        <v>TSG Trippstadt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16"/>
        <v/>
      </c>
      <c r="Q99" s="206" t="str">
        <f t="shared" si="103"/>
        <v/>
      </c>
      <c r="R99" s="205" t="str">
        <f t="shared" si="104"/>
        <v/>
      </c>
      <c r="S99" s="206" t="str">
        <f t="shared" si="104"/>
        <v/>
      </c>
      <c r="T99" s="190">
        <f t="shared" si="31"/>
        <v>0</v>
      </c>
      <c r="U99" s="191">
        <f t="shared" si="32"/>
        <v>0</v>
      </c>
      <c r="V99" s="632"/>
      <c r="W99" s="632"/>
      <c r="X99" s="632"/>
      <c r="Y99" s="632"/>
      <c r="Z99" s="632"/>
      <c r="AA99" s="632"/>
      <c r="AB99" s="632"/>
      <c r="AC99" s="632"/>
      <c r="AD99" s="632"/>
      <c r="AE99" s="632"/>
      <c r="AF99" s="632"/>
      <c r="AG99" s="632"/>
      <c r="AH99" s="632"/>
      <c r="AI99" s="632"/>
      <c r="AJ99" s="632"/>
      <c r="AK99" s="632"/>
      <c r="AL99" s="632"/>
      <c r="AM99" s="633" t="str">
        <f t="shared" ca="1" si="105"/>
        <v/>
      </c>
      <c r="AN99" s="633"/>
      <c r="AO99" s="634" t="str">
        <f t="shared" ca="1" si="117"/>
        <v/>
      </c>
      <c r="AP99" s="634"/>
      <c r="AQ99" s="192">
        <f t="shared" si="106"/>
        <v>0</v>
      </c>
      <c r="AR99" s="192">
        <f t="shared" si="107"/>
        <v>0</v>
      </c>
      <c r="AS99" s="22">
        <f t="shared" si="108"/>
        <v>0</v>
      </c>
      <c r="AT99" s="135">
        <f t="shared" si="109"/>
        <v>0</v>
      </c>
      <c r="AU99" s="560">
        <f t="shared" si="110"/>
        <v>0</v>
      </c>
      <c r="AV99" s="560">
        <f t="shared" si="111"/>
        <v>0</v>
      </c>
      <c r="AW99" s="135">
        <f t="shared" si="112"/>
        <v>0</v>
      </c>
      <c r="AX99" s="22">
        <f t="shared" si="113"/>
        <v>0</v>
      </c>
      <c r="AY99" s="192">
        <f t="shared" si="114"/>
        <v>0</v>
      </c>
      <c r="AZ99" s="192">
        <f t="shared" si="115"/>
        <v>0</v>
      </c>
      <c r="BA99" s="138">
        <f t="shared" si="28"/>
        <v>0</v>
      </c>
      <c r="BB99" s="138">
        <f t="shared" si="29"/>
        <v>0</v>
      </c>
      <c r="BC99" s="138">
        <f t="shared" si="30"/>
        <v>0</v>
      </c>
      <c r="BD99" s="138">
        <f t="shared" si="33"/>
        <v>0</v>
      </c>
      <c r="BE99" s="138">
        <f>IF(U110=3,1,0)</f>
        <v>1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13.5" customHeight="1" thickBot="1">
      <c r="A100" s="194"/>
      <c r="B100" s="195"/>
      <c r="C100" s="228"/>
      <c r="D100" s="595" t="str">
        <f t="shared" si="118"/>
        <v>Feuerball Kaiserslautern</v>
      </c>
      <c r="E100" s="590" t="str">
        <f>E24</f>
        <v>Rodenbach/Weilerbach</v>
      </c>
      <c r="F100" s="201">
        <v>25</v>
      </c>
      <c r="G100" s="202">
        <v>12</v>
      </c>
      <c r="H100" s="199">
        <v>25</v>
      </c>
      <c r="I100" s="200">
        <v>23</v>
      </c>
      <c r="J100" s="201">
        <v>25</v>
      </c>
      <c r="K100" s="202">
        <v>18</v>
      </c>
      <c r="L100" s="199"/>
      <c r="M100" s="200"/>
      <c r="N100" s="201"/>
      <c r="O100" s="202"/>
      <c r="P100" s="205">
        <f t="shared" si="116"/>
        <v>75</v>
      </c>
      <c r="Q100" s="206">
        <f t="shared" si="103"/>
        <v>53</v>
      </c>
      <c r="R100" s="205">
        <f t="shared" si="104"/>
        <v>3</v>
      </c>
      <c r="S100" s="206">
        <f t="shared" si="104"/>
        <v>0</v>
      </c>
      <c r="T100" s="190">
        <f t="shared" si="31"/>
        <v>3</v>
      </c>
      <c r="U100" s="191">
        <f t="shared" si="32"/>
        <v>0</v>
      </c>
      <c r="V100" s="632"/>
      <c r="W100" s="632"/>
      <c r="X100" s="632"/>
      <c r="Y100" s="632"/>
      <c r="Z100" s="632"/>
      <c r="AA100" s="632"/>
      <c r="AB100" s="632"/>
      <c r="AC100" s="632"/>
      <c r="AD100" s="632"/>
      <c r="AE100" s="632"/>
      <c r="AF100" s="632"/>
      <c r="AG100" s="632"/>
      <c r="AH100" s="632"/>
      <c r="AI100" s="632"/>
      <c r="AJ100" s="632"/>
      <c r="AK100" s="632"/>
      <c r="AL100" s="632"/>
      <c r="AM100" s="633" t="str">
        <f t="shared" ca="1" si="105"/>
        <v/>
      </c>
      <c r="AN100" s="633"/>
      <c r="AO100" s="634" t="str">
        <f t="shared" ca="1" si="117"/>
        <v/>
      </c>
      <c r="AP100" s="634"/>
      <c r="AQ100" s="192">
        <f t="shared" si="106"/>
        <v>1</v>
      </c>
      <c r="AR100" s="192">
        <f t="shared" si="107"/>
        <v>0</v>
      </c>
      <c r="AS100" s="22">
        <f t="shared" si="108"/>
        <v>1</v>
      </c>
      <c r="AT100" s="135">
        <f t="shared" si="109"/>
        <v>0</v>
      </c>
      <c r="AU100" s="560">
        <f t="shared" si="110"/>
        <v>1</v>
      </c>
      <c r="AV100" s="560">
        <f t="shared" si="111"/>
        <v>0</v>
      </c>
      <c r="AW100" s="135">
        <f t="shared" si="112"/>
        <v>0</v>
      </c>
      <c r="AX100" s="22">
        <f t="shared" si="113"/>
        <v>0</v>
      </c>
      <c r="AY100" s="192">
        <f t="shared" si="114"/>
        <v>0</v>
      </c>
      <c r="AZ100" s="192">
        <f t="shared" si="115"/>
        <v>0</v>
      </c>
      <c r="BA100" s="138">
        <f t="shared" si="28"/>
        <v>1</v>
      </c>
      <c r="BB100" s="138">
        <f t="shared" si="29"/>
        <v>0</v>
      </c>
      <c r="BC100" s="138">
        <f t="shared" si="30"/>
        <v>0</v>
      </c>
      <c r="BD100" s="138">
        <f t="shared" si="33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1</v>
      </c>
      <c r="BI100" s="22"/>
    </row>
    <row r="101" spans="1:61" ht="13.5" hidden="1" customHeight="1" thickBot="1">
      <c r="A101" s="194"/>
      <c r="B101" s="195"/>
      <c r="C101" s="228"/>
      <c r="D101" s="595" t="str">
        <f t="shared" si="118"/>
        <v>Feuerball Kaiserslautern</v>
      </c>
      <c r="E101" s="590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16"/>
        <v/>
      </c>
      <c r="Q101" s="206" t="str">
        <f t="shared" si="103"/>
        <v/>
      </c>
      <c r="R101" s="205" t="str">
        <f t="shared" si="104"/>
        <v/>
      </c>
      <c r="S101" s="206" t="str">
        <f t="shared" si="104"/>
        <v/>
      </c>
      <c r="T101" s="190">
        <f t="shared" si="31"/>
        <v>0</v>
      </c>
      <c r="U101" s="191">
        <f t="shared" si="32"/>
        <v>0</v>
      </c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632"/>
      <c r="AK101" s="632"/>
      <c r="AL101" s="632"/>
      <c r="AM101" s="633" t="str">
        <f t="shared" ca="1" si="105"/>
        <v/>
      </c>
      <c r="AN101" s="633"/>
      <c r="AO101" s="634" t="str">
        <f t="shared" ca="1" si="117"/>
        <v/>
      </c>
      <c r="AP101" s="634"/>
      <c r="AQ101" s="192">
        <f t="shared" si="106"/>
        <v>0</v>
      </c>
      <c r="AR101" s="192">
        <f t="shared" si="107"/>
        <v>0</v>
      </c>
      <c r="AS101" s="22">
        <f t="shared" si="108"/>
        <v>0</v>
      </c>
      <c r="AT101" s="135">
        <f t="shared" si="109"/>
        <v>0</v>
      </c>
      <c r="AU101" s="560">
        <f t="shared" si="110"/>
        <v>0</v>
      </c>
      <c r="AV101" s="560">
        <f t="shared" si="111"/>
        <v>0</v>
      </c>
      <c r="AW101" s="135">
        <f t="shared" si="112"/>
        <v>0</v>
      </c>
      <c r="AX101" s="22">
        <f t="shared" si="113"/>
        <v>0</v>
      </c>
      <c r="AY101" s="192">
        <f t="shared" si="114"/>
        <v>0</v>
      </c>
      <c r="AZ101" s="192">
        <f t="shared" si="115"/>
        <v>0</v>
      </c>
      <c r="BA101" s="138">
        <f t="shared" si="28"/>
        <v>0</v>
      </c>
      <c r="BB101" s="138">
        <f t="shared" si="29"/>
        <v>0</v>
      </c>
      <c r="BC101" s="138">
        <f t="shared" si="30"/>
        <v>0</v>
      </c>
      <c r="BD101" s="138">
        <f t="shared" si="33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3.5" hidden="1" customHeight="1" thickBot="1">
      <c r="A102" s="194"/>
      <c r="B102" s="195"/>
      <c r="C102" s="228"/>
      <c r="D102" s="595" t="str">
        <f t="shared" si="118"/>
        <v>Feuerball Kaiserslautern</v>
      </c>
      <c r="E102" s="590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16"/>
        <v/>
      </c>
      <c r="Q102" s="206" t="str">
        <f t="shared" si="103"/>
        <v/>
      </c>
      <c r="R102" s="205" t="str">
        <f t="shared" si="104"/>
        <v/>
      </c>
      <c r="S102" s="206" t="str">
        <f t="shared" si="104"/>
        <v/>
      </c>
      <c r="T102" s="190">
        <f t="shared" si="31"/>
        <v>0</v>
      </c>
      <c r="U102" s="191">
        <f t="shared" si="32"/>
        <v>0</v>
      </c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3" t="str">
        <f t="shared" ca="1" si="105"/>
        <v/>
      </c>
      <c r="AN102" s="633"/>
      <c r="AO102" s="634" t="str">
        <f t="shared" ca="1" si="117"/>
        <v/>
      </c>
      <c r="AP102" s="634"/>
      <c r="AQ102" s="192">
        <f t="shared" si="106"/>
        <v>0</v>
      </c>
      <c r="AR102" s="192">
        <f t="shared" si="107"/>
        <v>0</v>
      </c>
      <c r="AS102" s="22">
        <f t="shared" si="108"/>
        <v>0</v>
      </c>
      <c r="AT102" s="135">
        <f t="shared" si="109"/>
        <v>0</v>
      </c>
      <c r="AU102" s="560">
        <f t="shared" si="110"/>
        <v>0</v>
      </c>
      <c r="AV102" s="560">
        <f t="shared" si="111"/>
        <v>0</v>
      </c>
      <c r="AW102" s="135">
        <f t="shared" si="112"/>
        <v>0</v>
      </c>
      <c r="AX102" s="22">
        <f t="shared" si="113"/>
        <v>0</v>
      </c>
      <c r="AY102" s="192">
        <f t="shared" si="114"/>
        <v>0</v>
      </c>
      <c r="AZ102" s="192">
        <f t="shared" si="115"/>
        <v>0</v>
      </c>
      <c r="BA102" s="138">
        <f t="shared" si="28"/>
        <v>0</v>
      </c>
      <c r="BB102" s="138">
        <f t="shared" si="29"/>
        <v>0</v>
      </c>
      <c r="BC102" s="138">
        <f t="shared" si="30"/>
        <v>0</v>
      </c>
      <c r="BD102" s="138">
        <f t="shared" si="33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3.5" hidden="1" customHeight="1" thickBot="1">
      <c r="A103" s="208"/>
      <c r="B103" s="209"/>
      <c r="C103" s="229"/>
      <c r="D103" s="596" t="str">
        <f t="shared" si="118"/>
        <v>Feuerball Kaiserslautern</v>
      </c>
      <c r="E103" s="597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16"/>
        <v/>
      </c>
      <c r="Q103" s="219" t="str">
        <f t="shared" si="103"/>
        <v/>
      </c>
      <c r="R103" s="218" t="str">
        <f t="shared" si="104"/>
        <v/>
      </c>
      <c r="S103" s="219" t="str">
        <f t="shared" si="104"/>
        <v/>
      </c>
      <c r="T103" s="190">
        <f t="shared" si="31"/>
        <v>0</v>
      </c>
      <c r="U103" s="191">
        <f t="shared" si="32"/>
        <v>0</v>
      </c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7"/>
      <c r="AL103" s="637"/>
      <c r="AM103" s="638" t="str">
        <f t="shared" ca="1" si="105"/>
        <v/>
      </c>
      <c r="AN103" s="638"/>
      <c r="AO103" s="639" t="str">
        <f t="shared" ca="1" si="117"/>
        <v/>
      </c>
      <c r="AP103" s="639"/>
      <c r="AQ103" s="192">
        <f t="shared" si="106"/>
        <v>0</v>
      </c>
      <c r="AR103" s="192">
        <f t="shared" si="107"/>
        <v>0</v>
      </c>
      <c r="AS103" s="22">
        <f t="shared" si="108"/>
        <v>0</v>
      </c>
      <c r="AT103" s="135">
        <f t="shared" si="109"/>
        <v>0</v>
      </c>
      <c r="AU103" s="560">
        <f t="shared" si="110"/>
        <v>0</v>
      </c>
      <c r="AV103" s="560">
        <f t="shared" si="111"/>
        <v>0</v>
      </c>
      <c r="AW103" s="135">
        <f t="shared" si="112"/>
        <v>0</v>
      </c>
      <c r="AX103" s="22">
        <f t="shared" si="113"/>
        <v>0</v>
      </c>
      <c r="AY103" s="192">
        <f t="shared" si="114"/>
        <v>0</v>
      </c>
      <c r="AZ103" s="192">
        <f t="shared" si="115"/>
        <v>0</v>
      </c>
      <c r="BA103" s="138">
        <f t="shared" si="28"/>
        <v>0</v>
      </c>
      <c r="BB103" s="138">
        <f t="shared" si="29"/>
        <v>0</v>
      </c>
      <c r="BC103" s="138">
        <f t="shared" si="30"/>
        <v>0</v>
      </c>
      <c r="BD103" s="138">
        <f t="shared" si="33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3.5" customHeight="1" thickBot="1">
      <c r="A104" s="20"/>
      <c r="C104" s="22"/>
      <c r="D104" s="220"/>
      <c r="E104" s="220"/>
      <c r="T104" s="190">
        <f t="shared" si="31"/>
        <v>0</v>
      </c>
      <c r="U104" s="191">
        <f t="shared" si="32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U104" s="560"/>
      <c r="AV104" s="560"/>
      <c r="AX104" s="22"/>
      <c r="AY104" s="192"/>
      <c r="AZ104" s="192"/>
      <c r="BA104" s="223">
        <f t="shared" ref="BA104:BH104" si="119">SUM(BA94:BA103)</f>
        <v>1</v>
      </c>
      <c r="BB104" s="223">
        <f t="shared" si="119"/>
        <v>1</v>
      </c>
      <c r="BC104" s="223">
        <f t="shared" si="119"/>
        <v>1</v>
      </c>
      <c r="BD104" s="223">
        <f t="shared" si="119"/>
        <v>1</v>
      </c>
      <c r="BE104" s="223">
        <f t="shared" si="119"/>
        <v>2</v>
      </c>
      <c r="BF104" s="223">
        <f t="shared" si="119"/>
        <v>0</v>
      </c>
      <c r="BG104" s="223">
        <f t="shared" si="119"/>
        <v>0</v>
      </c>
      <c r="BH104" s="223">
        <f t="shared" si="119"/>
        <v>4</v>
      </c>
      <c r="BI104" s="22">
        <f>SUM(BA104:BH104)</f>
        <v>10</v>
      </c>
    </row>
    <row r="105" spans="1:61" ht="13.5" customHeight="1" thickBot="1">
      <c r="A105" s="177"/>
      <c r="B105" s="178"/>
      <c r="C105" s="224"/>
      <c r="D105" s="593" t="str">
        <f>E21</f>
        <v>TSG Trippstadt</v>
      </c>
      <c r="E105" s="181" t="str">
        <f>E3</f>
        <v>VBC Kaiserslautern</v>
      </c>
      <c r="F105" s="184">
        <v>25</v>
      </c>
      <c r="G105" s="185">
        <v>17</v>
      </c>
      <c r="H105" s="182">
        <v>25</v>
      </c>
      <c r="I105" s="183">
        <v>23</v>
      </c>
      <c r="J105" s="184">
        <v>25</v>
      </c>
      <c r="K105" s="185">
        <v>27</v>
      </c>
      <c r="L105" s="182">
        <v>27</v>
      </c>
      <c r="M105" s="183">
        <v>25</v>
      </c>
      <c r="N105" s="184"/>
      <c r="O105" s="185"/>
      <c r="P105" s="188">
        <f>IF(F105="","",F105+H105+J105+L105+N105)</f>
        <v>102</v>
      </c>
      <c r="Q105" s="189">
        <f t="shared" ref="Q105:Q114" si="120">IF(G105="","",G105+I105+K105+M105+O105)</f>
        <v>92</v>
      </c>
      <c r="R105" s="188">
        <f t="shared" ref="R105:S114" si="121">IF(F105="","",AQ105+AS105+AU105+AW105+AY105)</f>
        <v>3</v>
      </c>
      <c r="S105" s="189">
        <f t="shared" si="121"/>
        <v>1</v>
      </c>
      <c r="T105" s="190">
        <f t="shared" ref="T105:T158" si="122">IF(AND(R105&lt;&gt;"",R105=3,S105=0),3,
              (IF(AND(R105&lt;&gt;"",R105=3,S105=1),3,
                           (IF(AND(R105&lt;&gt;"",R105=3,S105=2),2,
                        (IF(AND(R105&lt;&gt;"",R105=2),1,
                                                 (IF(AND(R105&lt;&gt;"",R105=1),0,
                                                               (IF(AND(R105&lt;&gt;"",R105=0),0,
                                                                                0)))))))))))</f>
        <v>3</v>
      </c>
      <c r="U105" s="191">
        <f t="shared" ref="U105:U158" si="123">IF(AND(S105&lt;&gt;"",S105=3,R105=0),3,
              (IF(AND(S105&lt;&gt;"",S105=3,R105=1),3,
                           (IF(AND(S105&lt;&gt;"",S105=3,R105=2),2,
                        (IF(AND(S105&lt;&gt;"",S105=2),1,
                                                 (IF(AND(S105&lt;&gt;"",S105=1),0,
                                                               (IF(AND(S105&lt;&gt;"",S105=0),0,
                                                                                0)))))))))))</f>
        <v>0</v>
      </c>
      <c r="V105" s="629"/>
      <c r="W105" s="629"/>
      <c r="X105" s="629"/>
      <c r="Y105" s="629"/>
      <c r="Z105" s="629"/>
      <c r="AA105" s="629"/>
      <c r="AB105" s="629"/>
      <c r="AC105" s="629"/>
      <c r="AD105" s="629"/>
      <c r="AE105" s="629"/>
      <c r="AF105" s="629"/>
      <c r="AG105" s="629"/>
      <c r="AH105" s="629"/>
      <c r="AI105" s="629"/>
      <c r="AJ105" s="629"/>
      <c r="AK105" s="629"/>
      <c r="AL105" s="629"/>
      <c r="AM105" s="630" t="str">
        <f t="shared" ref="AM105:AM114" ca="1" si="124">IF(U105&lt;&gt;"","",IF(C105&lt;&gt;"","verlegt",IF(B105&lt;TODAY(),"offen","")))</f>
        <v/>
      </c>
      <c r="AN105" s="630"/>
      <c r="AO105" s="631" t="str">
        <f ca="1">IF(U105&lt;&gt;"","",IF(C105="","",IF(C105&lt;TODAY(),"offen","")))</f>
        <v/>
      </c>
      <c r="AP105" s="631"/>
      <c r="AQ105" s="192">
        <f t="shared" ref="AQ105:AQ114" si="125">IF(F105&gt;G105,1,0)</f>
        <v>1</v>
      </c>
      <c r="AR105" s="192">
        <f t="shared" ref="AR105:AR114" si="126">IF(G105&gt;F105,1,0)</f>
        <v>0</v>
      </c>
      <c r="AS105" s="22">
        <f t="shared" ref="AS105:AS114" si="127">IF(H105&gt;I105,1,0)</f>
        <v>1</v>
      </c>
      <c r="AT105" s="135">
        <f t="shared" ref="AT105:AT114" si="128">IF(I105&gt;H105,1,0)</f>
        <v>0</v>
      </c>
      <c r="AU105" s="560">
        <f t="shared" ref="AU105:AU114" si="129">IF(J105&gt;K105,1,0)</f>
        <v>0</v>
      </c>
      <c r="AV105" s="560">
        <f t="shared" ref="AV105:AV114" si="130">IF(K105&gt;J105,1,0)</f>
        <v>1</v>
      </c>
      <c r="AW105" s="135">
        <f t="shared" ref="AW105:AW114" si="131">IF(L105&gt;M105,1,0)</f>
        <v>1</v>
      </c>
      <c r="AX105" s="22">
        <f t="shared" ref="AX105:AX114" si="132">IF(M105&gt;L105,1,0)</f>
        <v>0</v>
      </c>
      <c r="AY105" s="192">
        <f t="shared" ref="AY105:AY114" si="133">IF(N105&gt;O105,1,0)</f>
        <v>0</v>
      </c>
      <c r="AZ105" s="192">
        <f t="shared" ref="AZ105:AZ114" si="134">IF(O105&gt;N105,1,0)</f>
        <v>0</v>
      </c>
      <c r="BA105" s="138">
        <f t="shared" ref="BA105:BA158" si="135">IF(T105=3,1,0)</f>
        <v>1</v>
      </c>
      <c r="BB105" s="138">
        <f t="shared" ref="BB105:BB158" si="136">IF(T105=2,1,0)</f>
        <v>0</v>
      </c>
      <c r="BC105" s="138">
        <f t="shared" ref="BC105:BC158" si="137">IF(T105=1,1,0)</f>
        <v>0</v>
      </c>
      <c r="BD105" s="138">
        <f t="shared" ref="BD105:BD158" si="138">IF(AND(T105=0,U105&lt;&gt;0),1,0)</f>
        <v>0</v>
      </c>
      <c r="BE105" s="138">
        <f>IF(U44=3,1,0)</f>
        <v>0</v>
      </c>
      <c r="BF105" s="138">
        <f>IF(U44=2,1,0)</f>
        <v>0</v>
      </c>
      <c r="BG105" s="138">
        <f>IF(U44=1,1,0)</f>
        <v>0</v>
      </c>
      <c r="BH105" s="138">
        <f>IF(AND(U44=0,T44&lt;&gt;0),1,0)</f>
        <v>1</v>
      </c>
      <c r="BI105" s="22"/>
    </row>
    <row r="106" spans="1:61" ht="13.5" customHeight="1" thickBot="1">
      <c r="A106" s="194"/>
      <c r="B106" s="195"/>
      <c r="C106" s="226"/>
      <c r="D106" s="595" t="str">
        <f>D105</f>
        <v>TSG Trippstadt</v>
      </c>
      <c r="E106" s="590" t="str">
        <f>E6</f>
        <v>TSV Hütschenhausen</v>
      </c>
      <c r="F106" s="201">
        <v>13</v>
      </c>
      <c r="G106" s="202">
        <v>25</v>
      </c>
      <c r="H106" s="199">
        <v>20</v>
      </c>
      <c r="I106" s="200">
        <v>25</v>
      </c>
      <c r="J106" s="201">
        <v>17</v>
      </c>
      <c r="K106" s="202">
        <v>25</v>
      </c>
      <c r="L106" s="199"/>
      <c r="M106" s="200"/>
      <c r="N106" s="201"/>
      <c r="O106" s="202"/>
      <c r="P106" s="205">
        <f t="shared" ref="P106:P114" si="139">IF(F106="","",F106+H106+J106+L106+N106)</f>
        <v>50</v>
      </c>
      <c r="Q106" s="206">
        <f t="shared" si="120"/>
        <v>75</v>
      </c>
      <c r="R106" s="205">
        <f t="shared" si="121"/>
        <v>0</v>
      </c>
      <c r="S106" s="206">
        <f t="shared" si="121"/>
        <v>3</v>
      </c>
      <c r="T106" s="190">
        <f t="shared" si="122"/>
        <v>0</v>
      </c>
      <c r="U106" s="191">
        <f t="shared" si="123"/>
        <v>3</v>
      </c>
      <c r="V106" s="632"/>
      <c r="W106" s="632"/>
      <c r="X106" s="632"/>
      <c r="Y106" s="632"/>
      <c r="Z106" s="632"/>
      <c r="AA106" s="632"/>
      <c r="AB106" s="632"/>
      <c r="AC106" s="632"/>
      <c r="AD106" s="632"/>
      <c r="AE106" s="632"/>
      <c r="AF106" s="632"/>
      <c r="AG106" s="632"/>
      <c r="AH106" s="632"/>
      <c r="AI106" s="632"/>
      <c r="AJ106" s="632"/>
      <c r="AK106" s="632"/>
      <c r="AL106" s="632"/>
      <c r="AM106" s="633" t="str">
        <f t="shared" ca="1" si="124"/>
        <v/>
      </c>
      <c r="AN106" s="633"/>
      <c r="AO106" s="634" t="str">
        <f t="shared" ref="AO106:AO114" ca="1" si="140">IF(U106&lt;&gt;"","",IF(C106="","",IF(C106&lt;TODAY(),"offen","")))</f>
        <v/>
      </c>
      <c r="AP106" s="634"/>
      <c r="AQ106" s="192">
        <f t="shared" si="125"/>
        <v>0</v>
      </c>
      <c r="AR106" s="192">
        <f t="shared" si="126"/>
        <v>1</v>
      </c>
      <c r="AS106" s="22">
        <f t="shared" si="127"/>
        <v>0</v>
      </c>
      <c r="AT106" s="135">
        <f t="shared" si="128"/>
        <v>1</v>
      </c>
      <c r="AU106" s="560">
        <f t="shared" si="129"/>
        <v>0</v>
      </c>
      <c r="AV106" s="560">
        <f t="shared" si="130"/>
        <v>1</v>
      </c>
      <c r="AW106" s="135">
        <f t="shared" si="131"/>
        <v>0</v>
      </c>
      <c r="AX106" s="22">
        <f t="shared" si="132"/>
        <v>0</v>
      </c>
      <c r="AY106" s="192">
        <f t="shared" si="133"/>
        <v>0</v>
      </c>
      <c r="AZ106" s="192">
        <f t="shared" si="134"/>
        <v>0</v>
      </c>
      <c r="BA106" s="138">
        <f t="shared" si="135"/>
        <v>0</v>
      </c>
      <c r="BB106" s="138">
        <f t="shared" si="136"/>
        <v>0</v>
      </c>
      <c r="BC106" s="138">
        <f t="shared" si="137"/>
        <v>0</v>
      </c>
      <c r="BD106" s="138">
        <f t="shared" si="138"/>
        <v>1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1</v>
      </c>
      <c r="BI106" s="22"/>
    </row>
    <row r="107" spans="1:61" ht="13.5" customHeight="1" thickBot="1">
      <c r="A107" s="194"/>
      <c r="B107" s="195"/>
      <c r="C107" s="228"/>
      <c r="D107" s="595" t="str">
        <f t="shared" ref="D107:D114" si="141">D106</f>
        <v>TSG Trippstadt</v>
      </c>
      <c r="E107" s="590" t="str">
        <f>E9</f>
        <v>Erlenbach/Morlautern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39"/>
        <v/>
      </c>
      <c r="Q107" s="206" t="str">
        <f t="shared" si="120"/>
        <v/>
      </c>
      <c r="R107" s="205" t="str">
        <f t="shared" si="121"/>
        <v/>
      </c>
      <c r="S107" s="206" t="str">
        <f t="shared" si="121"/>
        <v/>
      </c>
      <c r="T107" s="190">
        <f t="shared" si="122"/>
        <v>0</v>
      </c>
      <c r="U107" s="191">
        <f t="shared" si="123"/>
        <v>0</v>
      </c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2"/>
      <c r="AK107" s="632"/>
      <c r="AL107" s="632"/>
      <c r="AM107" s="633" t="str">
        <f t="shared" ca="1" si="124"/>
        <v/>
      </c>
      <c r="AN107" s="633"/>
      <c r="AO107" s="634" t="str">
        <f t="shared" ca="1" si="140"/>
        <v/>
      </c>
      <c r="AP107" s="634"/>
      <c r="AQ107" s="192">
        <f t="shared" si="125"/>
        <v>0</v>
      </c>
      <c r="AR107" s="192">
        <f t="shared" si="126"/>
        <v>0</v>
      </c>
      <c r="AS107" s="22">
        <f t="shared" si="127"/>
        <v>0</v>
      </c>
      <c r="AT107" s="135">
        <f t="shared" si="128"/>
        <v>0</v>
      </c>
      <c r="AU107" s="560">
        <f t="shared" si="129"/>
        <v>0</v>
      </c>
      <c r="AV107" s="560">
        <f t="shared" si="130"/>
        <v>0</v>
      </c>
      <c r="AW107" s="135">
        <f t="shared" si="131"/>
        <v>0</v>
      </c>
      <c r="AX107" s="22">
        <f t="shared" si="132"/>
        <v>0</v>
      </c>
      <c r="AY107" s="192">
        <f t="shared" si="133"/>
        <v>0</v>
      </c>
      <c r="AZ107" s="192">
        <f t="shared" si="134"/>
        <v>0</v>
      </c>
      <c r="BA107" s="138">
        <f t="shared" si="135"/>
        <v>0</v>
      </c>
      <c r="BB107" s="138">
        <f t="shared" si="136"/>
        <v>0</v>
      </c>
      <c r="BC107" s="138">
        <f t="shared" si="137"/>
        <v>0</v>
      </c>
      <c r="BD107" s="138">
        <f t="shared" si="138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3.5" customHeight="1" thickBot="1">
      <c r="A108" s="194"/>
      <c r="B108" s="195"/>
      <c r="C108" s="226"/>
      <c r="D108" s="595" t="str">
        <f t="shared" si="141"/>
        <v>TSG Trippstadt</v>
      </c>
      <c r="E108" s="590" t="str">
        <f>E12</f>
        <v>SV Miesau</v>
      </c>
      <c r="F108" s="201"/>
      <c r="G108" s="202"/>
      <c r="H108" s="199"/>
      <c r="I108" s="200"/>
      <c r="J108" s="201"/>
      <c r="K108" s="202"/>
      <c r="L108" s="199"/>
      <c r="M108" s="200"/>
      <c r="N108" s="201"/>
      <c r="O108" s="202"/>
      <c r="P108" s="205" t="str">
        <f t="shared" si="139"/>
        <v/>
      </c>
      <c r="Q108" s="206" t="str">
        <f t="shared" si="120"/>
        <v/>
      </c>
      <c r="R108" s="205" t="str">
        <f t="shared" si="121"/>
        <v/>
      </c>
      <c r="S108" s="206" t="str">
        <f t="shared" si="121"/>
        <v/>
      </c>
      <c r="T108" s="190">
        <f t="shared" si="122"/>
        <v>0</v>
      </c>
      <c r="U108" s="191">
        <f t="shared" si="123"/>
        <v>0</v>
      </c>
      <c r="V108" s="632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632"/>
      <c r="AH108" s="632"/>
      <c r="AI108" s="632"/>
      <c r="AJ108" s="632"/>
      <c r="AK108" s="632"/>
      <c r="AL108" s="632"/>
      <c r="AM108" s="636" t="str">
        <f t="shared" ca="1" si="124"/>
        <v/>
      </c>
      <c r="AN108" s="636"/>
      <c r="AO108" s="634" t="str">
        <f t="shared" ca="1" si="140"/>
        <v/>
      </c>
      <c r="AP108" s="634"/>
      <c r="AQ108" s="192">
        <f t="shared" si="125"/>
        <v>0</v>
      </c>
      <c r="AR108" s="192">
        <f t="shared" si="126"/>
        <v>0</v>
      </c>
      <c r="AS108" s="22">
        <f t="shared" si="127"/>
        <v>0</v>
      </c>
      <c r="AT108" s="135">
        <f t="shared" si="128"/>
        <v>0</v>
      </c>
      <c r="AU108" s="560">
        <f t="shared" si="129"/>
        <v>0</v>
      </c>
      <c r="AV108" s="560">
        <f t="shared" si="130"/>
        <v>0</v>
      </c>
      <c r="AW108" s="135">
        <f t="shared" si="131"/>
        <v>0</v>
      </c>
      <c r="AX108" s="22">
        <f t="shared" si="132"/>
        <v>0</v>
      </c>
      <c r="AY108" s="192">
        <f t="shared" si="133"/>
        <v>0</v>
      </c>
      <c r="AZ108" s="192">
        <f t="shared" si="134"/>
        <v>0</v>
      </c>
      <c r="BA108" s="138">
        <f t="shared" si="135"/>
        <v>0</v>
      </c>
      <c r="BB108" s="138">
        <f t="shared" si="136"/>
        <v>0</v>
      </c>
      <c r="BC108" s="138">
        <f t="shared" si="137"/>
        <v>0</v>
      </c>
      <c r="BD108" s="138">
        <f t="shared" si="138"/>
        <v>0</v>
      </c>
      <c r="BE108" s="138">
        <f>IF(U77=3,1,0)</f>
        <v>1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3.5" customHeight="1" thickBot="1">
      <c r="A109" s="194"/>
      <c r="B109" s="195"/>
      <c r="C109" s="226"/>
      <c r="D109" s="595" t="str">
        <f t="shared" si="141"/>
        <v>TSG Trippstadt</v>
      </c>
      <c r="E109" s="590" t="str">
        <f>E15</f>
        <v>TuS Kriegsfeld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39"/>
        <v/>
      </c>
      <c r="Q109" s="206" t="str">
        <f t="shared" si="120"/>
        <v/>
      </c>
      <c r="R109" s="205" t="str">
        <f t="shared" si="121"/>
        <v/>
      </c>
      <c r="S109" s="206" t="str">
        <f t="shared" si="121"/>
        <v/>
      </c>
      <c r="T109" s="190">
        <f t="shared" si="122"/>
        <v>0</v>
      </c>
      <c r="U109" s="191">
        <f t="shared" si="123"/>
        <v>0</v>
      </c>
      <c r="V109" s="632"/>
      <c r="W109" s="632"/>
      <c r="X109" s="632"/>
      <c r="Y109" s="632"/>
      <c r="Z109" s="632"/>
      <c r="AA109" s="632"/>
      <c r="AB109" s="632"/>
      <c r="AC109" s="632"/>
      <c r="AD109" s="632"/>
      <c r="AE109" s="632"/>
      <c r="AF109" s="632"/>
      <c r="AG109" s="632"/>
      <c r="AH109" s="632"/>
      <c r="AI109" s="632"/>
      <c r="AJ109" s="632"/>
      <c r="AK109" s="632"/>
      <c r="AL109" s="632"/>
      <c r="AM109" s="633" t="str">
        <f t="shared" ca="1" si="124"/>
        <v/>
      </c>
      <c r="AN109" s="633"/>
      <c r="AO109" s="634" t="str">
        <f t="shared" ca="1" si="140"/>
        <v/>
      </c>
      <c r="AP109" s="634"/>
      <c r="AQ109" s="192">
        <f t="shared" si="125"/>
        <v>0</v>
      </c>
      <c r="AR109" s="192">
        <f t="shared" si="126"/>
        <v>0</v>
      </c>
      <c r="AS109" s="22">
        <f t="shared" si="127"/>
        <v>0</v>
      </c>
      <c r="AT109" s="135">
        <f t="shared" si="128"/>
        <v>0</v>
      </c>
      <c r="AU109" s="560">
        <f t="shared" si="129"/>
        <v>0</v>
      </c>
      <c r="AV109" s="560">
        <f t="shared" si="130"/>
        <v>0</v>
      </c>
      <c r="AW109" s="135">
        <f t="shared" si="131"/>
        <v>0</v>
      </c>
      <c r="AX109" s="22">
        <f t="shared" si="132"/>
        <v>0</v>
      </c>
      <c r="AY109" s="192">
        <f t="shared" si="133"/>
        <v>0</v>
      </c>
      <c r="AZ109" s="192">
        <f t="shared" si="134"/>
        <v>0</v>
      </c>
      <c r="BA109" s="138">
        <f t="shared" si="135"/>
        <v>0</v>
      </c>
      <c r="BB109" s="138">
        <f t="shared" si="136"/>
        <v>0</v>
      </c>
      <c r="BC109" s="138">
        <f t="shared" si="137"/>
        <v>0</v>
      </c>
      <c r="BD109" s="138">
        <f t="shared" si="138"/>
        <v>0</v>
      </c>
      <c r="BE109" s="138">
        <f>IF(U88=3,1,0)</f>
        <v>0</v>
      </c>
      <c r="BF109" s="138">
        <f>IF(U88=2,1,0)</f>
        <v>0</v>
      </c>
      <c r="BG109" s="138">
        <f>IF(U88=1,1,0)</f>
        <v>0</v>
      </c>
      <c r="BH109" s="138">
        <f>IF(AND(U88=0,T88&lt;&gt;0),1,0)</f>
        <v>1</v>
      </c>
      <c r="BI109" s="22"/>
    </row>
    <row r="110" spans="1:61" ht="13.5" customHeight="1" thickBot="1">
      <c r="A110" s="194"/>
      <c r="B110" s="195"/>
      <c r="C110" s="228"/>
      <c r="D110" s="595" t="str">
        <f t="shared" si="141"/>
        <v>TSG Trippstadt</v>
      </c>
      <c r="E110" s="590" t="str">
        <f>E18</f>
        <v>Feuerball Kaiserslautern</v>
      </c>
      <c r="F110" s="201">
        <v>21</v>
      </c>
      <c r="G110" s="202">
        <v>25</v>
      </c>
      <c r="H110" s="199">
        <v>15</v>
      </c>
      <c r="I110" s="200">
        <v>25</v>
      </c>
      <c r="J110" s="201">
        <v>15</v>
      </c>
      <c r="K110" s="202">
        <v>25</v>
      </c>
      <c r="L110" s="199"/>
      <c r="M110" s="200"/>
      <c r="N110" s="201"/>
      <c r="O110" s="202"/>
      <c r="P110" s="205">
        <f t="shared" si="139"/>
        <v>51</v>
      </c>
      <c r="Q110" s="206">
        <f t="shared" si="120"/>
        <v>75</v>
      </c>
      <c r="R110" s="205">
        <f t="shared" si="121"/>
        <v>0</v>
      </c>
      <c r="S110" s="206">
        <f t="shared" si="121"/>
        <v>3</v>
      </c>
      <c r="T110" s="190">
        <f t="shared" si="122"/>
        <v>0</v>
      </c>
      <c r="U110" s="191">
        <f t="shared" si="123"/>
        <v>3</v>
      </c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32"/>
      <c r="AL110" s="632"/>
      <c r="AM110" s="633" t="str">
        <f t="shared" ca="1" si="124"/>
        <v/>
      </c>
      <c r="AN110" s="633"/>
      <c r="AO110" s="634" t="str">
        <f t="shared" ca="1" si="140"/>
        <v/>
      </c>
      <c r="AP110" s="634"/>
      <c r="AQ110" s="192">
        <f t="shared" si="125"/>
        <v>0</v>
      </c>
      <c r="AR110" s="192">
        <f t="shared" si="126"/>
        <v>1</v>
      </c>
      <c r="AS110" s="22">
        <f t="shared" si="127"/>
        <v>0</v>
      </c>
      <c r="AT110" s="135">
        <f t="shared" si="128"/>
        <v>1</v>
      </c>
      <c r="AU110" s="560">
        <f t="shared" si="129"/>
        <v>0</v>
      </c>
      <c r="AV110" s="560">
        <f t="shared" si="130"/>
        <v>1</v>
      </c>
      <c r="AW110" s="135">
        <f t="shared" si="131"/>
        <v>0</v>
      </c>
      <c r="AX110" s="22">
        <f t="shared" si="132"/>
        <v>0</v>
      </c>
      <c r="AY110" s="192">
        <f t="shared" si="133"/>
        <v>0</v>
      </c>
      <c r="AZ110" s="192">
        <f t="shared" si="134"/>
        <v>0</v>
      </c>
      <c r="BA110" s="138">
        <f t="shared" si="135"/>
        <v>0</v>
      </c>
      <c r="BB110" s="138">
        <f t="shared" si="136"/>
        <v>0</v>
      </c>
      <c r="BC110" s="138">
        <f t="shared" si="137"/>
        <v>0</v>
      </c>
      <c r="BD110" s="138">
        <f t="shared" si="138"/>
        <v>1</v>
      </c>
      <c r="BE110" s="138">
        <f>IF(U99=3,1,0)</f>
        <v>0</v>
      </c>
      <c r="BF110" s="138">
        <f t="shared" ref="BF110:BF115" si="142"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3.5" customHeight="1" thickBot="1">
      <c r="A111" s="194"/>
      <c r="B111" s="195"/>
      <c r="C111" s="228"/>
      <c r="D111" s="595" t="str">
        <f t="shared" si="141"/>
        <v>TSG Trippstadt</v>
      </c>
      <c r="E111" s="590" t="str">
        <f>E24</f>
        <v>Rodenbach/Weilerbach</v>
      </c>
      <c r="F111" s="201">
        <v>25</v>
      </c>
      <c r="G111" s="202">
        <v>15</v>
      </c>
      <c r="H111" s="199">
        <v>25</v>
      </c>
      <c r="I111" s="200">
        <v>22</v>
      </c>
      <c r="J111" s="201">
        <v>26</v>
      </c>
      <c r="K111" s="202">
        <v>28</v>
      </c>
      <c r="L111" s="199">
        <v>25</v>
      </c>
      <c r="M111" s="200">
        <v>23</v>
      </c>
      <c r="N111" s="201"/>
      <c r="O111" s="202"/>
      <c r="P111" s="205">
        <f t="shared" si="139"/>
        <v>101</v>
      </c>
      <c r="Q111" s="206">
        <f t="shared" si="120"/>
        <v>88</v>
      </c>
      <c r="R111" s="205">
        <f t="shared" si="121"/>
        <v>3</v>
      </c>
      <c r="S111" s="206">
        <f t="shared" si="121"/>
        <v>1</v>
      </c>
      <c r="T111" s="190">
        <f t="shared" si="122"/>
        <v>3</v>
      </c>
      <c r="U111" s="191">
        <f t="shared" si="123"/>
        <v>0</v>
      </c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32"/>
      <c r="AL111" s="632"/>
      <c r="AM111" s="633" t="str">
        <f t="shared" ca="1" si="124"/>
        <v/>
      </c>
      <c r="AN111" s="633"/>
      <c r="AO111" s="634" t="str">
        <f t="shared" ca="1" si="140"/>
        <v/>
      </c>
      <c r="AP111" s="634"/>
      <c r="AQ111" s="192">
        <f t="shared" si="125"/>
        <v>1</v>
      </c>
      <c r="AR111" s="192">
        <f t="shared" si="126"/>
        <v>0</v>
      </c>
      <c r="AS111" s="22">
        <f t="shared" si="127"/>
        <v>1</v>
      </c>
      <c r="AT111" s="135">
        <f t="shared" si="128"/>
        <v>0</v>
      </c>
      <c r="AU111" s="560">
        <f t="shared" si="129"/>
        <v>0</v>
      </c>
      <c r="AV111" s="560">
        <f t="shared" si="130"/>
        <v>1</v>
      </c>
      <c r="AW111" s="135">
        <f t="shared" si="131"/>
        <v>1</v>
      </c>
      <c r="AX111" s="22">
        <f t="shared" si="132"/>
        <v>0</v>
      </c>
      <c r="AY111" s="192">
        <f t="shared" si="133"/>
        <v>0</v>
      </c>
      <c r="AZ111" s="192">
        <f t="shared" si="134"/>
        <v>0</v>
      </c>
      <c r="BA111" s="138">
        <f t="shared" si="135"/>
        <v>1</v>
      </c>
      <c r="BB111" s="138">
        <f t="shared" si="136"/>
        <v>0</v>
      </c>
      <c r="BC111" s="138">
        <f t="shared" si="137"/>
        <v>0</v>
      </c>
      <c r="BD111" s="138">
        <f t="shared" si="138"/>
        <v>0</v>
      </c>
      <c r="BE111" s="138">
        <f>IF(U122=3,1,0)</f>
        <v>0</v>
      </c>
      <c r="BF111" s="138">
        <f t="shared" si="142"/>
        <v>0</v>
      </c>
      <c r="BG111" s="138">
        <f>IF(U100=1,1,0)</f>
        <v>0</v>
      </c>
      <c r="BH111" s="138">
        <f>IF(AND(U122=0,T122&lt;&gt;0),1,0)</f>
        <v>1</v>
      </c>
      <c r="BI111" s="22"/>
    </row>
    <row r="112" spans="1:61" ht="13.5" hidden="1" customHeight="1" thickBot="1">
      <c r="A112" s="194"/>
      <c r="B112" s="195"/>
      <c r="C112" s="228"/>
      <c r="D112" s="595" t="str">
        <f t="shared" si="141"/>
        <v>TSG Trippstadt</v>
      </c>
      <c r="E112" s="590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39"/>
        <v/>
      </c>
      <c r="Q112" s="206" t="str">
        <f t="shared" si="120"/>
        <v/>
      </c>
      <c r="R112" s="205" t="str">
        <f t="shared" si="121"/>
        <v/>
      </c>
      <c r="S112" s="206" t="str">
        <f t="shared" si="121"/>
        <v/>
      </c>
      <c r="T112" s="190">
        <f t="shared" si="122"/>
        <v>0</v>
      </c>
      <c r="U112" s="191">
        <f t="shared" si="123"/>
        <v>0</v>
      </c>
      <c r="V112" s="632"/>
      <c r="W112" s="632"/>
      <c r="X112" s="632"/>
      <c r="Y112" s="632"/>
      <c r="Z112" s="632"/>
      <c r="AA112" s="632"/>
      <c r="AB112" s="632"/>
      <c r="AC112" s="632"/>
      <c r="AD112" s="632"/>
      <c r="AE112" s="632"/>
      <c r="AF112" s="632"/>
      <c r="AG112" s="632"/>
      <c r="AH112" s="632"/>
      <c r="AI112" s="632"/>
      <c r="AJ112" s="632"/>
      <c r="AK112" s="632"/>
      <c r="AL112" s="632"/>
      <c r="AM112" s="633" t="str">
        <f t="shared" ca="1" si="124"/>
        <v/>
      </c>
      <c r="AN112" s="633"/>
      <c r="AO112" s="634" t="str">
        <f t="shared" ca="1" si="140"/>
        <v/>
      </c>
      <c r="AP112" s="634"/>
      <c r="AQ112" s="192">
        <f t="shared" si="125"/>
        <v>0</v>
      </c>
      <c r="AR112" s="192">
        <f t="shared" si="126"/>
        <v>0</v>
      </c>
      <c r="AS112" s="22">
        <f t="shared" si="127"/>
        <v>0</v>
      </c>
      <c r="AT112" s="135">
        <f t="shared" si="128"/>
        <v>0</v>
      </c>
      <c r="AU112" s="560">
        <f t="shared" si="129"/>
        <v>0</v>
      </c>
      <c r="AV112" s="560">
        <f t="shared" si="130"/>
        <v>0</v>
      </c>
      <c r="AW112" s="135">
        <f t="shared" si="131"/>
        <v>0</v>
      </c>
      <c r="AX112" s="22">
        <f t="shared" si="132"/>
        <v>0</v>
      </c>
      <c r="AY112" s="192">
        <f t="shared" si="133"/>
        <v>0</v>
      </c>
      <c r="AZ112" s="192">
        <f t="shared" si="134"/>
        <v>0</v>
      </c>
      <c r="BA112" s="138">
        <f t="shared" si="135"/>
        <v>0</v>
      </c>
      <c r="BB112" s="138">
        <f t="shared" si="136"/>
        <v>0</v>
      </c>
      <c r="BC112" s="138">
        <f t="shared" si="137"/>
        <v>0</v>
      </c>
      <c r="BD112" s="138">
        <f t="shared" si="138"/>
        <v>0</v>
      </c>
      <c r="BE112" s="138">
        <f>IF(U133=3,1,0)</f>
        <v>0</v>
      </c>
      <c r="BF112" s="138">
        <f t="shared" si="142"/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3.5" hidden="1" customHeight="1" thickBot="1">
      <c r="A113" s="194"/>
      <c r="B113" s="195"/>
      <c r="C113" s="228"/>
      <c r="D113" s="595" t="str">
        <f t="shared" si="141"/>
        <v>TSG Trippstadt</v>
      </c>
      <c r="E113" s="590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39"/>
        <v/>
      </c>
      <c r="Q113" s="206" t="str">
        <f t="shared" si="120"/>
        <v/>
      </c>
      <c r="R113" s="205" t="str">
        <f t="shared" si="121"/>
        <v/>
      </c>
      <c r="S113" s="206" t="str">
        <f t="shared" si="121"/>
        <v/>
      </c>
      <c r="T113" s="190">
        <f t="shared" si="122"/>
        <v>0</v>
      </c>
      <c r="U113" s="191">
        <f t="shared" si="123"/>
        <v>0</v>
      </c>
      <c r="V113" s="632"/>
      <c r="W113" s="632"/>
      <c r="X113" s="632"/>
      <c r="Y113" s="632"/>
      <c r="Z113" s="632"/>
      <c r="AA113" s="632"/>
      <c r="AB113" s="632"/>
      <c r="AC113" s="632"/>
      <c r="AD113" s="632"/>
      <c r="AE113" s="632"/>
      <c r="AF113" s="632"/>
      <c r="AG113" s="632"/>
      <c r="AH113" s="632"/>
      <c r="AI113" s="632"/>
      <c r="AJ113" s="632"/>
      <c r="AK113" s="632"/>
      <c r="AL113" s="632"/>
      <c r="AM113" s="633" t="str">
        <f t="shared" ca="1" si="124"/>
        <v/>
      </c>
      <c r="AN113" s="633"/>
      <c r="AO113" s="634" t="str">
        <f t="shared" ca="1" si="140"/>
        <v/>
      </c>
      <c r="AP113" s="634"/>
      <c r="AQ113" s="192">
        <f t="shared" si="125"/>
        <v>0</v>
      </c>
      <c r="AR113" s="192">
        <f t="shared" si="126"/>
        <v>0</v>
      </c>
      <c r="AS113" s="22">
        <f t="shared" si="127"/>
        <v>0</v>
      </c>
      <c r="AT113" s="135">
        <f t="shared" si="128"/>
        <v>0</v>
      </c>
      <c r="AU113" s="560">
        <f t="shared" si="129"/>
        <v>0</v>
      </c>
      <c r="AV113" s="560">
        <f t="shared" si="130"/>
        <v>0</v>
      </c>
      <c r="AW113" s="135">
        <f t="shared" si="131"/>
        <v>0</v>
      </c>
      <c r="AX113" s="22">
        <f t="shared" si="132"/>
        <v>0</v>
      </c>
      <c r="AY113" s="192">
        <f t="shared" si="133"/>
        <v>0</v>
      </c>
      <c r="AZ113" s="192">
        <f t="shared" si="134"/>
        <v>0</v>
      </c>
      <c r="BA113" s="138">
        <f t="shared" si="135"/>
        <v>0</v>
      </c>
      <c r="BB113" s="138">
        <f t="shared" si="136"/>
        <v>0</v>
      </c>
      <c r="BC113" s="138">
        <f t="shared" si="137"/>
        <v>0</v>
      </c>
      <c r="BD113" s="138">
        <f t="shared" si="138"/>
        <v>0</v>
      </c>
      <c r="BE113" s="138">
        <f>IF(U144=3,1,0)</f>
        <v>0</v>
      </c>
      <c r="BF113" s="138">
        <f t="shared" si="142"/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3.5" hidden="1" customHeight="1" thickBot="1">
      <c r="A114" s="208"/>
      <c r="B114" s="209"/>
      <c r="C114" s="229"/>
      <c r="D114" s="596" t="str">
        <f t="shared" si="141"/>
        <v>TSG Trippstadt</v>
      </c>
      <c r="E114" s="597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39"/>
        <v/>
      </c>
      <c r="Q114" s="219" t="str">
        <f t="shared" si="120"/>
        <v/>
      </c>
      <c r="R114" s="218" t="str">
        <f t="shared" si="121"/>
        <v/>
      </c>
      <c r="S114" s="219" t="str">
        <f t="shared" si="121"/>
        <v/>
      </c>
      <c r="T114" s="190">
        <f t="shared" si="122"/>
        <v>0</v>
      </c>
      <c r="U114" s="191">
        <f t="shared" si="123"/>
        <v>0</v>
      </c>
      <c r="V114" s="637"/>
      <c r="W114" s="637"/>
      <c r="X114" s="637"/>
      <c r="Y114" s="637"/>
      <c r="Z114" s="637"/>
      <c r="AA114" s="637"/>
      <c r="AB114" s="637"/>
      <c r="AC114" s="637"/>
      <c r="AD114" s="637"/>
      <c r="AE114" s="637"/>
      <c r="AF114" s="637"/>
      <c r="AG114" s="637"/>
      <c r="AH114" s="637"/>
      <c r="AI114" s="637"/>
      <c r="AJ114" s="637"/>
      <c r="AK114" s="637"/>
      <c r="AL114" s="637"/>
      <c r="AM114" s="638" t="str">
        <f t="shared" ca="1" si="124"/>
        <v/>
      </c>
      <c r="AN114" s="638"/>
      <c r="AO114" s="639" t="str">
        <f t="shared" ca="1" si="140"/>
        <v/>
      </c>
      <c r="AP114" s="639"/>
      <c r="AQ114" s="192">
        <f t="shared" si="125"/>
        <v>0</v>
      </c>
      <c r="AR114" s="192">
        <f t="shared" si="126"/>
        <v>0</v>
      </c>
      <c r="AS114" s="22">
        <f t="shared" si="127"/>
        <v>0</v>
      </c>
      <c r="AT114" s="135">
        <f t="shared" si="128"/>
        <v>0</v>
      </c>
      <c r="AU114" s="560">
        <f t="shared" si="129"/>
        <v>0</v>
      </c>
      <c r="AV114" s="560">
        <f t="shared" si="130"/>
        <v>0</v>
      </c>
      <c r="AW114" s="135">
        <f t="shared" si="131"/>
        <v>0</v>
      </c>
      <c r="AX114" s="22">
        <f t="shared" si="132"/>
        <v>0</v>
      </c>
      <c r="AY114" s="192">
        <f t="shared" si="133"/>
        <v>0</v>
      </c>
      <c r="AZ114" s="192">
        <f t="shared" si="134"/>
        <v>0</v>
      </c>
      <c r="BA114" s="138">
        <f t="shared" si="135"/>
        <v>0</v>
      </c>
      <c r="BB114" s="138">
        <f t="shared" si="136"/>
        <v>0</v>
      </c>
      <c r="BC114" s="138">
        <f t="shared" si="137"/>
        <v>0</v>
      </c>
      <c r="BD114" s="138">
        <f t="shared" si="138"/>
        <v>0</v>
      </c>
      <c r="BE114" s="138">
        <f>IF(U155=3,1,0)</f>
        <v>0</v>
      </c>
      <c r="BF114" s="138">
        <f t="shared" si="142"/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3.5" customHeight="1" thickBot="1">
      <c r="A115" s="20"/>
      <c r="C115" s="22"/>
      <c r="D115" s="220"/>
      <c r="E115" s="220"/>
      <c r="T115" s="190">
        <f t="shared" si="122"/>
        <v>0</v>
      </c>
      <c r="U115" s="191">
        <f t="shared" si="123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560"/>
      <c r="AV115" s="560"/>
      <c r="AX115" s="22"/>
      <c r="AY115" s="192"/>
      <c r="AZ115" s="192"/>
      <c r="BA115" s="223">
        <f t="shared" ref="BA115:BH115" si="143">SUM(BA105:BA114)</f>
        <v>2</v>
      </c>
      <c r="BB115" s="223">
        <f t="shared" si="143"/>
        <v>0</v>
      </c>
      <c r="BC115" s="223">
        <f t="shared" si="143"/>
        <v>0</v>
      </c>
      <c r="BD115" s="223">
        <f t="shared" si="143"/>
        <v>2</v>
      </c>
      <c r="BE115" s="223">
        <f t="shared" si="143"/>
        <v>1</v>
      </c>
      <c r="BF115" s="138">
        <f t="shared" si="142"/>
        <v>0</v>
      </c>
      <c r="BG115" s="223">
        <f t="shared" si="143"/>
        <v>0</v>
      </c>
      <c r="BH115" s="223">
        <f t="shared" si="143"/>
        <v>4</v>
      </c>
      <c r="BI115" s="22">
        <f>SUM(BA115:BH115)</f>
        <v>9</v>
      </c>
    </row>
    <row r="116" spans="1:61" ht="13.5" customHeight="1" thickBot="1">
      <c r="A116" s="177"/>
      <c r="B116" s="178"/>
      <c r="C116" s="224"/>
      <c r="D116" s="593" t="str">
        <f>E24</f>
        <v>Rodenbach/Weilerbach</v>
      </c>
      <c r="E116" s="594" t="str">
        <f>E3</f>
        <v>VBC Kaiserslautern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44">IF(G116="","",G116+I116+K116+M116+O116)</f>
        <v/>
      </c>
      <c r="R116" s="188" t="str">
        <f t="shared" ref="R116:S125" si="145">IF(F116="","",AQ116+AS116+AU116+AW116+AY116)</f>
        <v/>
      </c>
      <c r="S116" s="189" t="str">
        <f t="shared" si="145"/>
        <v/>
      </c>
      <c r="T116" s="190">
        <f t="shared" si="122"/>
        <v>0</v>
      </c>
      <c r="U116" s="191">
        <f t="shared" si="123"/>
        <v>0</v>
      </c>
      <c r="V116" s="629"/>
      <c r="W116" s="629"/>
      <c r="X116" s="629"/>
      <c r="Y116" s="629"/>
      <c r="Z116" s="629"/>
      <c r="AA116" s="629"/>
      <c r="AB116" s="629"/>
      <c r="AC116" s="629"/>
      <c r="AD116" s="629"/>
      <c r="AE116" s="629"/>
      <c r="AF116" s="629"/>
      <c r="AG116" s="629"/>
      <c r="AH116" s="629"/>
      <c r="AI116" s="629"/>
      <c r="AJ116" s="629"/>
      <c r="AK116" s="629"/>
      <c r="AL116" s="629"/>
      <c r="AM116" s="630" t="str">
        <f t="shared" ref="AM116:AM125" ca="1" si="146">IF(U116&lt;&gt;"","",IF(C116&lt;&gt;"","verlegt",IF(B116&lt;TODAY(),"offen","")))</f>
        <v/>
      </c>
      <c r="AN116" s="630"/>
      <c r="AO116" s="631" t="str">
        <f ca="1">IF(U116&lt;&gt;"","",IF(C116="","",IF(C116&lt;TODAY(),"offen","")))</f>
        <v/>
      </c>
      <c r="AP116" s="631"/>
      <c r="AQ116" s="192">
        <f t="shared" ref="AQ116:AQ125" si="147">IF(F116&gt;G116,1,0)</f>
        <v>0</v>
      </c>
      <c r="AR116" s="192">
        <f t="shared" ref="AR116:AR125" si="148">IF(G116&gt;F116,1,0)</f>
        <v>0</v>
      </c>
      <c r="AS116" s="22">
        <f t="shared" ref="AS116:AS125" si="149">IF(H116&gt;I116,1,0)</f>
        <v>0</v>
      </c>
      <c r="AT116" s="135">
        <f t="shared" ref="AT116:AT125" si="150">IF(I116&gt;H116,1,0)</f>
        <v>0</v>
      </c>
      <c r="AU116" s="560">
        <f t="shared" ref="AU116:AU125" si="151">IF(J116&gt;K116,1,0)</f>
        <v>0</v>
      </c>
      <c r="AV116" s="560">
        <f t="shared" ref="AV116:AV125" si="152">IF(K116&gt;J116,1,0)</f>
        <v>0</v>
      </c>
      <c r="AW116" s="135">
        <f t="shared" ref="AW116:AW125" si="153">IF(L116&gt;M116,1,0)</f>
        <v>0</v>
      </c>
      <c r="AX116" s="22">
        <f t="shared" ref="AX116:AX125" si="154">IF(M116&gt;L116,1,0)</f>
        <v>0</v>
      </c>
      <c r="AY116" s="192">
        <f t="shared" ref="AY116:AY125" si="155">IF(N116&gt;O116,1,0)</f>
        <v>0</v>
      </c>
      <c r="AZ116" s="192">
        <f t="shared" ref="AZ116:AZ125" si="156">IF(O116&gt;N116,1,0)</f>
        <v>0</v>
      </c>
      <c r="BA116" s="138">
        <f t="shared" si="135"/>
        <v>0</v>
      </c>
      <c r="BB116" s="138">
        <f t="shared" si="136"/>
        <v>0</v>
      </c>
      <c r="BC116" s="138">
        <f t="shared" si="137"/>
        <v>0</v>
      </c>
      <c r="BD116" s="138">
        <f t="shared" si="138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3.5" customHeight="1" thickBot="1">
      <c r="A117" s="194"/>
      <c r="B117" s="195"/>
      <c r="C117" s="228"/>
      <c r="D117" s="595" t="str">
        <f>D116</f>
        <v>Rodenbach/Weilerbach</v>
      </c>
      <c r="E117" s="590" t="str">
        <f>E6</f>
        <v>TSV Hütschenhausen</v>
      </c>
      <c r="F117" s="201">
        <v>16</v>
      </c>
      <c r="G117" s="202">
        <v>25</v>
      </c>
      <c r="H117" s="199">
        <v>22</v>
      </c>
      <c r="I117" s="200">
        <v>25</v>
      </c>
      <c r="J117" s="201">
        <v>10</v>
      </c>
      <c r="K117" s="202">
        <v>25</v>
      </c>
      <c r="L117" s="199"/>
      <c r="M117" s="200"/>
      <c r="N117" s="201"/>
      <c r="O117" s="202"/>
      <c r="P117" s="205">
        <f t="shared" ref="P117:P125" si="157">IF(F117="","",F117+H117+J117+L117+N117)</f>
        <v>48</v>
      </c>
      <c r="Q117" s="206">
        <f t="shared" si="144"/>
        <v>75</v>
      </c>
      <c r="R117" s="205">
        <f t="shared" si="145"/>
        <v>0</v>
      </c>
      <c r="S117" s="206">
        <f t="shared" si="145"/>
        <v>3</v>
      </c>
      <c r="T117" s="190">
        <f t="shared" si="122"/>
        <v>0</v>
      </c>
      <c r="U117" s="191">
        <f t="shared" si="123"/>
        <v>3</v>
      </c>
      <c r="V117" s="632"/>
      <c r="W117" s="632"/>
      <c r="X117" s="632"/>
      <c r="Y117" s="632"/>
      <c r="Z117" s="632"/>
      <c r="AA117" s="632"/>
      <c r="AB117" s="632"/>
      <c r="AC117" s="632"/>
      <c r="AD117" s="632"/>
      <c r="AE117" s="632"/>
      <c r="AF117" s="632"/>
      <c r="AG117" s="632"/>
      <c r="AH117" s="632"/>
      <c r="AI117" s="632"/>
      <c r="AJ117" s="632"/>
      <c r="AK117" s="632"/>
      <c r="AL117" s="632"/>
      <c r="AM117" s="633" t="str">
        <f t="shared" ca="1" si="146"/>
        <v/>
      </c>
      <c r="AN117" s="633"/>
      <c r="AO117" s="634" t="str">
        <f t="shared" ref="AO117:AO125" ca="1" si="158">IF(U117&lt;&gt;"","",IF(C117="","",IF(C117&lt;TODAY(),"offen","")))</f>
        <v/>
      </c>
      <c r="AP117" s="634"/>
      <c r="AQ117" s="192">
        <f t="shared" si="147"/>
        <v>0</v>
      </c>
      <c r="AR117" s="192">
        <f t="shared" si="148"/>
        <v>1</v>
      </c>
      <c r="AS117" s="22">
        <f t="shared" si="149"/>
        <v>0</v>
      </c>
      <c r="AT117" s="135">
        <f t="shared" si="150"/>
        <v>1</v>
      </c>
      <c r="AU117" s="560">
        <f t="shared" si="151"/>
        <v>0</v>
      </c>
      <c r="AV117" s="560">
        <f t="shared" si="152"/>
        <v>1</v>
      </c>
      <c r="AW117" s="135">
        <f t="shared" si="153"/>
        <v>0</v>
      </c>
      <c r="AX117" s="22">
        <f t="shared" si="154"/>
        <v>0</v>
      </c>
      <c r="AY117" s="192">
        <f t="shared" si="155"/>
        <v>0</v>
      </c>
      <c r="AZ117" s="192">
        <f t="shared" si="156"/>
        <v>0</v>
      </c>
      <c r="BA117" s="138">
        <f t="shared" si="135"/>
        <v>0</v>
      </c>
      <c r="BB117" s="138">
        <f t="shared" si="136"/>
        <v>0</v>
      </c>
      <c r="BC117" s="138">
        <f t="shared" si="137"/>
        <v>0</v>
      </c>
      <c r="BD117" s="138">
        <f t="shared" si="138"/>
        <v>1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3.5" customHeight="1" thickBot="1">
      <c r="A118" s="194"/>
      <c r="B118" s="195"/>
      <c r="C118" s="226"/>
      <c r="D118" s="595" t="str">
        <f t="shared" ref="D118:D125" si="159">D117</f>
        <v>Rodenbach/Weilerbach</v>
      </c>
      <c r="E118" s="590" t="str">
        <f>E9</f>
        <v>Erlenbach/Morlautern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57"/>
        <v/>
      </c>
      <c r="Q118" s="206" t="str">
        <f t="shared" si="144"/>
        <v/>
      </c>
      <c r="R118" s="205" t="str">
        <f t="shared" si="145"/>
        <v/>
      </c>
      <c r="S118" s="206" t="str">
        <f t="shared" si="145"/>
        <v/>
      </c>
      <c r="T118" s="190">
        <f>IF(AND(R118&lt;&gt;"",R118=3,S118=0),3,
              (IF(AND(R118&lt;&gt;"",R118=3,S118=1),3,
                           (IF(AND(R118&lt;&gt;"",R118=3,S118=2),2,
                        (IF(AND(R118&lt;&gt;"",R118=2),1,
                                                 (IF(AND(R118&lt;&gt;"",R118=1),0,
                                                               (IF(AND(R118&lt;&gt;"",R118=0),0,
                                                                                0)))))))))))</f>
        <v>0</v>
      </c>
      <c r="U118" s="191">
        <f t="shared" si="123"/>
        <v>0</v>
      </c>
      <c r="V118" s="632"/>
      <c r="W118" s="632"/>
      <c r="X118" s="632"/>
      <c r="Y118" s="632"/>
      <c r="Z118" s="632"/>
      <c r="AA118" s="632"/>
      <c r="AB118" s="632"/>
      <c r="AC118" s="632"/>
      <c r="AD118" s="632"/>
      <c r="AE118" s="632"/>
      <c r="AF118" s="632"/>
      <c r="AG118" s="632"/>
      <c r="AH118" s="632"/>
      <c r="AI118" s="632"/>
      <c r="AJ118" s="632"/>
      <c r="AK118" s="632"/>
      <c r="AL118" s="632"/>
      <c r="AM118" s="633" t="str">
        <f t="shared" ca="1" si="146"/>
        <v/>
      </c>
      <c r="AN118" s="633"/>
      <c r="AO118" s="634" t="str">
        <f t="shared" ca="1" si="158"/>
        <v/>
      </c>
      <c r="AP118" s="634"/>
      <c r="AQ118" s="192">
        <f t="shared" si="147"/>
        <v>0</v>
      </c>
      <c r="AR118" s="192">
        <f t="shared" si="148"/>
        <v>0</v>
      </c>
      <c r="AS118" s="22">
        <f t="shared" si="149"/>
        <v>0</v>
      </c>
      <c r="AT118" s="135">
        <f t="shared" si="150"/>
        <v>0</v>
      </c>
      <c r="AU118" s="560">
        <f t="shared" si="151"/>
        <v>0</v>
      </c>
      <c r="AV118" s="560">
        <f t="shared" si="152"/>
        <v>0</v>
      </c>
      <c r="AW118" s="135">
        <f t="shared" si="153"/>
        <v>0</v>
      </c>
      <c r="AX118" s="22">
        <f t="shared" si="154"/>
        <v>0</v>
      </c>
      <c r="AY118" s="192">
        <f t="shared" si="155"/>
        <v>0</v>
      </c>
      <c r="AZ118" s="192">
        <f t="shared" si="156"/>
        <v>0</v>
      </c>
      <c r="BA118" s="138">
        <f t="shared" si="135"/>
        <v>0</v>
      </c>
      <c r="BB118" s="138">
        <f t="shared" si="136"/>
        <v>0</v>
      </c>
      <c r="BC118" s="138">
        <f t="shared" si="137"/>
        <v>0</v>
      </c>
      <c r="BD118" s="138">
        <f t="shared" si="138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3.5" customHeight="1" thickBot="1">
      <c r="A119" s="194"/>
      <c r="B119" s="195"/>
      <c r="C119" s="228"/>
      <c r="D119" s="595" t="str">
        <f t="shared" si="159"/>
        <v>Rodenbach/Weilerbach</v>
      </c>
      <c r="E119" s="590" t="str">
        <f>E12</f>
        <v>SV Miesau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57"/>
        <v/>
      </c>
      <c r="Q119" s="206" t="str">
        <f t="shared" si="144"/>
        <v/>
      </c>
      <c r="R119" s="205" t="str">
        <f t="shared" si="145"/>
        <v/>
      </c>
      <c r="S119" s="206" t="str">
        <f t="shared" si="145"/>
        <v/>
      </c>
      <c r="T119" s="190">
        <f t="shared" si="122"/>
        <v>0</v>
      </c>
      <c r="U119" s="191">
        <f t="shared" si="123"/>
        <v>0</v>
      </c>
      <c r="V119" s="632"/>
      <c r="W119" s="632"/>
      <c r="X119" s="632"/>
      <c r="Y119" s="632"/>
      <c r="Z119" s="632"/>
      <c r="AA119" s="632"/>
      <c r="AB119" s="632"/>
      <c r="AC119" s="632"/>
      <c r="AD119" s="632"/>
      <c r="AE119" s="632"/>
      <c r="AF119" s="632"/>
      <c r="AG119" s="632"/>
      <c r="AH119" s="632"/>
      <c r="AI119" s="632"/>
      <c r="AJ119" s="632"/>
      <c r="AK119" s="632"/>
      <c r="AL119" s="632"/>
      <c r="AM119" s="636" t="str">
        <f t="shared" ca="1" si="146"/>
        <v/>
      </c>
      <c r="AN119" s="636"/>
      <c r="AO119" s="634" t="str">
        <f t="shared" ca="1" si="158"/>
        <v/>
      </c>
      <c r="AP119" s="634"/>
      <c r="AQ119" s="192">
        <f t="shared" si="147"/>
        <v>0</v>
      </c>
      <c r="AR119" s="192">
        <f t="shared" si="148"/>
        <v>0</v>
      </c>
      <c r="AS119" s="22">
        <f t="shared" si="149"/>
        <v>0</v>
      </c>
      <c r="AT119" s="135">
        <f t="shared" si="150"/>
        <v>0</v>
      </c>
      <c r="AU119" s="560">
        <f t="shared" si="151"/>
        <v>0</v>
      </c>
      <c r="AV119" s="560">
        <f t="shared" si="152"/>
        <v>0</v>
      </c>
      <c r="AW119" s="135">
        <f t="shared" si="153"/>
        <v>0</v>
      </c>
      <c r="AX119" s="22">
        <f t="shared" si="154"/>
        <v>0</v>
      </c>
      <c r="AY119" s="192">
        <f t="shared" si="155"/>
        <v>0</v>
      </c>
      <c r="AZ119" s="192">
        <f t="shared" si="156"/>
        <v>0</v>
      </c>
      <c r="BA119" s="138">
        <f t="shared" si="135"/>
        <v>0</v>
      </c>
      <c r="BB119" s="138">
        <f t="shared" si="136"/>
        <v>0</v>
      </c>
      <c r="BC119" s="138">
        <f t="shared" si="137"/>
        <v>0</v>
      </c>
      <c r="BD119" s="138">
        <f t="shared" si="138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IF(AND(U78=0,T78&lt;&gt;0),1,0)</f>
        <v>1</v>
      </c>
      <c r="BI119" s="22"/>
    </row>
    <row r="120" spans="1:61" ht="13.5" customHeight="1" thickBot="1">
      <c r="A120" s="194"/>
      <c r="B120" s="195"/>
      <c r="C120" s="228"/>
      <c r="D120" s="595" t="str">
        <f t="shared" si="159"/>
        <v>Rodenbach/Weilerbach</v>
      </c>
      <c r="E120" s="198" t="str">
        <f>E15</f>
        <v>TuS Kriegsfeld</v>
      </c>
      <c r="F120" s="201">
        <v>25</v>
      </c>
      <c r="G120" s="202">
        <v>21</v>
      </c>
      <c r="H120" s="199">
        <v>19</v>
      </c>
      <c r="I120" s="200">
        <v>25</v>
      </c>
      <c r="J120" s="201">
        <v>23</v>
      </c>
      <c r="K120" s="202">
        <v>25</v>
      </c>
      <c r="L120" s="199">
        <v>15</v>
      </c>
      <c r="M120" s="200">
        <v>25</v>
      </c>
      <c r="N120" s="201"/>
      <c r="O120" s="202"/>
      <c r="P120" s="205">
        <f t="shared" si="157"/>
        <v>82</v>
      </c>
      <c r="Q120" s="206">
        <f t="shared" si="144"/>
        <v>96</v>
      </c>
      <c r="R120" s="205">
        <f t="shared" si="145"/>
        <v>1</v>
      </c>
      <c r="S120" s="206">
        <f t="shared" si="145"/>
        <v>3</v>
      </c>
      <c r="T120" s="190">
        <f t="shared" si="122"/>
        <v>0</v>
      </c>
      <c r="U120" s="191">
        <f t="shared" si="123"/>
        <v>3</v>
      </c>
      <c r="V120" s="632"/>
      <c r="W120" s="632"/>
      <c r="X120" s="632"/>
      <c r="Y120" s="632"/>
      <c r="Z120" s="632"/>
      <c r="AA120" s="632"/>
      <c r="AB120" s="632"/>
      <c r="AC120" s="632"/>
      <c r="AD120" s="632"/>
      <c r="AE120" s="632"/>
      <c r="AF120" s="632"/>
      <c r="AG120" s="632"/>
      <c r="AH120" s="632"/>
      <c r="AI120" s="632"/>
      <c r="AJ120" s="632"/>
      <c r="AK120" s="632"/>
      <c r="AL120" s="632"/>
      <c r="AM120" s="633" t="str">
        <f t="shared" ca="1" si="146"/>
        <v/>
      </c>
      <c r="AN120" s="633"/>
      <c r="AO120" s="634" t="str">
        <f t="shared" ca="1" si="158"/>
        <v/>
      </c>
      <c r="AP120" s="634"/>
      <c r="AQ120" s="192">
        <f t="shared" si="147"/>
        <v>1</v>
      </c>
      <c r="AR120" s="192">
        <f t="shared" si="148"/>
        <v>0</v>
      </c>
      <c r="AS120" s="22">
        <f t="shared" si="149"/>
        <v>0</v>
      </c>
      <c r="AT120" s="135">
        <f t="shared" si="150"/>
        <v>1</v>
      </c>
      <c r="AU120" s="560">
        <f t="shared" si="151"/>
        <v>0</v>
      </c>
      <c r="AV120" s="560">
        <f t="shared" si="152"/>
        <v>1</v>
      </c>
      <c r="AW120" s="135">
        <f t="shared" si="153"/>
        <v>0</v>
      </c>
      <c r="AX120" s="22">
        <f t="shared" si="154"/>
        <v>1</v>
      </c>
      <c r="AY120" s="192">
        <f t="shared" si="155"/>
        <v>0</v>
      </c>
      <c r="AZ120" s="192">
        <f t="shared" si="156"/>
        <v>0</v>
      </c>
      <c r="BA120" s="138">
        <f t="shared" si="135"/>
        <v>0</v>
      </c>
      <c r="BB120" s="138">
        <f t="shared" si="136"/>
        <v>0</v>
      </c>
      <c r="BC120" s="138">
        <f t="shared" si="137"/>
        <v>0</v>
      </c>
      <c r="BD120" s="138">
        <f t="shared" si="138"/>
        <v>1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1</v>
      </c>
      <c r="BI120" s="22"/>
    </row>
    <row r="121" spans="1:61" ht="13.5" customHeight="1" thickBot="1">
      <c r="A121" s="194"/>
      <c r="B121" s="195"/>
      <c r="C121" s="228"/>
      <c r="D121" s="595" t="str">
        <f t="shared" si="159"/>
        <v>Rodenbach/Weilerbach</v>
      </c>
      <c r="E121" s="590" t="str">
        <f>E18</f>
        <v>Feuerball Kaiserslautern</v>
      </c>
      <c r="F121" s="201">
        <v>15</v>
      </c>
      <c r="G121" s="202">
        <v>25</v>
      </c>
      <c r="H121" s="199">
        <v>25</v>
      </c>
      <c r="I121" s="200">
        <v>16</v>
      </c>
      <c r="J121" s="201">
        <v>25</v>
      </c>
      <c r="K121" s="202">
        <v>21</v>
      </c>
      <c r="L121" s="199">
        <v>25</v>
      </c>
      <c r="M121" s="200">
        <v>16</v>
      </c>
      <c r="N121" s="201"/>
      <c r="O121" s="202"/>
      <c r="P121" s="205">
        <f t="shared" si="157"/>
        <v>90</v>
      </c>
      <c r="Q121" s="206">
        <f t="shared" si="144"/>
        <v>78</v>
      </c>
      <c r="R121" s="205">
        <f t="shared" si="145"/>
        <v>3</v>
      </c>
      <c r="S121" s="206">
        <f t="shared" si="145"/>
        <v>1</v>
      </c>
      <c r="T121" s="190">
        <f t="shared" si="122"/>
        <v>3</v>
      </c>
      <c r="U121" s="191">
        <f t="shared" si="123"/>
        <v>0</v>
      </c>
      <c r="V121" s="632"/>
      <c r="W121" s="632"/>
      <c r="X121" s="632"/>
      <c r="Y121" s="632"/>
      <c r="Z121" s="632"/>
      <c r="AA121" s="632"/>
      <c r="AB121" s="632"/>
      <c r="AC121" s="632"/>
      <c r="AD121" s="632"/>
      <c r="AE121" s="632"/>
      <c r="AF121" s="632"/>
      <c r="AG121" s="632"/>
      <c r="AH121" s="632"/>
      <c r="AI121" s="632"/>
      <c r="AJ121" s="632"/>
      <c r="AK121" s="632"/>
      <c r="AL121" s="632"/>
      <c r="AM121" s="633" t="str">
        <f t="shared" ca="1" si="146"/>
        <v/>
      </c>
      <c r="AN121" s="633"/>
      <c r="AO121" s="634" t="str">
        <f t="shared" ca="1" si="158"/>
        <v/>
      </c>
      <c r="AP121" s="634"/>
      <c r="AQ121" s="192">
        <f t="shared" si="147"/>
        <v>0</v>
      </c>
      <c r="AR121" s="192">
        <f t="shared" si="148"/>
        <v>1</v>
      </c>
      <c r="AS121" s="22">
        <f t="shared" si="149"/>
        <v>1</v>
      </c>
      <c r="AT121" s="135">
        <f t="shared" si="150"/>
        <v>0</v>
      </c>
      <c r="AU121" s="560">
        <f t="shared" si="151"/>
        <v>1</v>
      </c>
      <c r="AV121" s="560">
        <f t="shared" si="152"/>
        <v>0</v>
      </c>
      <c r="AW121" s="135">
        <f t="shared" si="153"/>
        <v>1</v>
      </c>
      <c r="AX121" s="22">
        <f t="shared" si="154"/>
        <v>0</v>
      </c>
      <c r="AY121" s="192">
        <f t="shared" si="155"/>
        <v>0</v>
      </c>
      <c r="AZ121" s="192">
        <f t="shared" si="156"/>
        <v>0</v>
      </c>
      <c r="BA121" s="138">
        <f t="shared" si="135"/>
        <v>1</v>
      </c>
      <c r="BB121" s="138">
        <f t="shared" si="136"/>
        <v>0</v>
      </c>
      <c r="BC121" s="138">
        <f t="shared" si="137"/>
        <v>0</v>
      </c>
      <c r="BD121" s="138">
        <f t="shared" si="138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1</v>
      </c>
      <c r="BI121" s="22"/>
    </row>
    <row r="122" spans="1:61" ht="13.5" customHeight="1" thickBot="1">
      <c r="A122" s="194"/>
      <c r="B122" s="195"/>
      <c r="C122" s="228"/>
      <c r="D122" s="595" t="str">
        <f t="shared" si="159"/>
        <v>Rodenbach/Weilerbach</v>
      </c>
      <c r="E122" s="590" t="str">
        <f>E21</f>
        <v>TSG Trippstadt</v>
      </c>
      <c r="F122" s="201">
        <v>25</v>
      </c>
      <c r="G122" s="202">
        <v>13</v>
      </c>
      <c r="H122" s="199">
        <v>25</v>
      </c>
      <c r="I122" s="200">
        <v>7</v>
      </c>
      <c r="J122" s="201">
        <v>25</v>
      </c>
      <c r="K122" s="202">
        <v>13</v>
      </c>
      <c r="L122" s="199"/>
      <c r="M122" s="200"/>
      <c r="N122" s="201"/>
      <c r="O122" s="202"/>
      <c r="P122" s="205">
        <f t="shared" si="157"/>
        <v>75</v>
      </c>
      <c r="Q122" s="206">
        <f t="shared" si="144"/>
        <v>33</v>
      </c>
      <c r="R122" s="205">
        <f t="shared" si="145"/>
        <v>3</v>
      </c>
      <c r="S122" s="206">
        <f t="shared" si="145"/>
        <v>0</v>
      </c>
      <c r="T122" s="190">
        <f t="shared" si="122"/>
        <v>3</v>
      </c>
      <c r="U122" s="191">
        <f t="shared" si="123"/>
        <v>0</v>
      </c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632"/>
      <c r="AK122" s="632"/>
      <c r="AL122" s="632"/>
      <c r="AM122" s="633" t="str">
        <f t="shared" ca="1" si="146"/>
        <v/>
      </c>
      <c r="AN122" s="633"/>
      <c r="AO122" s="634" t="str">
        <f t="shared" ca="1" si="158"/>
        <v/>
      </c>
      <c r="AP122" s="634"/>
      <c r="AQ122" s="192">
        <f t="shared" si="147"/>
        <v>1</v>
      </c>
      <c r="AR122" s="192">
        <f t="shared" si="148"/>
        <v>0</v>
      </c>
      <c r="AS122" s="22">
        <f t="shared" si="149"/>
        <v>1</v>
      </c>
      <c r="AT122" s="135">
        <f t="shared" si="150"/>
        <v>0</v>
      </c>
      <c r="AU122" s="560">
        <f t="shared" si="151"/>
        <v>1</v>
      </c>
      <c r="AV122" s="560">
        <f t="shared" si="152"/>
        <v>0</v>
      </c>
      <c r="AW122" s="135">
        <f t="shared" si="153"/>
        <v>0</v>
      </c>
      <c r="AX122" s="22">
        <f t="shared" si="154"/>
        <v>0</v>
      </c>
      <c r="AY122" s="192">
        <f t="shared" si="155"/>
        <v>0</v>
      </c>
      <c r="AZ122" s="192">
        <f t="shared" si="156"/>
        <v>0</v>
      </c>
      <c r="BA122" s="138">
        <f t="shared" si="135"/>
        <v>1</v>
      </c>
      <c r="BB122" s="138">
        <f t="shared" si="136"/>
        <v>0</v>
      </c>
      <c r="BC122" s="138">
        <f t="shared" si="137"/>
        <v>0</v>
      </c>
      <c r="BD122" s="138">
        <f t="shared" si="138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1</v>
      </c>
      <c r="BI122" s="22"/>
    </row>
    <row r="123" spans="1:61" ht="13.5" hidden="1" customHeight="1" thickBot="1">
      <c r="A123" s="194"/>
      <c r="B123" s="195"/>
      <c r="C123" s="228"/>
      <c r="D123" s="564" t="str">
        <f t="shared" si="159"/>
        <v>Rodenbach/Weilerbach</v>
      </c>
      <c r="E123" s="561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57"/>
        <v/>
      </c>
      <c r="Q123" s="206" t="str">
        <f t="shared" si="144"/>
        <v/>
      </c>
      <c r="R123" s="205" t="str">
        <f t="shared" si="145"/>
        <v/>
      </c>
      <c r="S123" s="206" t="str">
        <f t="shared" si="145"/>
        <v/>
      </c>
      <c r="T123" s="190">
        <f t="shared" si="122"/>
        <v>0</v>
      </c>
      <c r="U123" s="191">
        <f t="shared" si="123"/>
        <v>0</v>
      </c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632"/>
      <c r="AH123" s="632"/>
      <c r="AI123" s="632"/>
      <c r="AJ123" s="632"/>
      <c r="AK123" s="632"/>
      <c r="AL123" s="632"/>
      <c r="AM123" s="633" t="str">
        <f t="shared" ca="1" si="146"/>
        <v/>
      </c>
      <c r="AN123" s="633"/>
      <c r="AO123" s="634" t="str">
        <f t="shared" ca="1" si="158"/>
        <v/>
      </c>
      <c r="AP123" s="634"/>
      <c r="AQ123" s="192">
        <f t="shared" si="147"/>
        <v>0</v>
      </c>
      <c r="AR123" s="192">
        <f t="shared" si="148"/>
        <v>0</v>
      </c>
      <c r="AS123" s="22">
        <f t="shared" si="149"/>
        <v>0</v>
      </c>
      <c r="AT123" s="135">
        <f t="shared" si="150"/>
        <v>0</v>
      </c>
      <c r="AU123" s="560">
        <f t="shared" si="151"/>
        <v>0</v>
      </c>
      <c r="AV123" s="560">
        <f t="shared" si="152"/>
        <v>0</v>
      </c>
      <c r="AW123" s="135">
        <f t="shared" si="153"/>
        <v>0</v>
      </c>
      <c r="AX123" s="22">
        <f t="shared" si="154"/>
        <v>0</v>
      </c>
      <c r="AY123" s="192">
        <f t="shared" si="155"/>
        <v>0</v>
      </c>
      <c r="AZ123" s="192">
        <f t="shared" si="156"/>
        <v>0</v>
      </c>
      <c r="BA123" s="138">
        <f t="shared" si="135"/>
        <v>0</v>
      </c>
      <c r="BB123" s="138">
        <f t="shared" si="136"/>
        <v>0</v>
      </c>
      <c r="BC123" s="138">
        <f t="shared" si="137"/>
        <v>0</v>
      </c>
      <c r="BD123" s="138">
        <f t="shared" si="138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3.5" hidden="1" customHeight="1" thickBot="1">
      <c r="A124" s="194"/>
      <c r="B124" s="195"/>
      <c r="C124" s="228"/>
      <c r="D124" s="564" t="str">
        <f t="shared" si="159"/>
        <v>Rodenbach/Weilerbach</v>
      </c>
      <c r="E124" s="561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57"/>
        <v/>
      </c>
      <c r="Q124" s="206" t="str">
        <f t="shared" si="144"/>
        <v/>
      </c>
      <c r="R124" s="205" t="str">
        <f t="shared" si="145"/>
        <v/>
      </c>
      <c r="S124" s="206" t="str">
        <f t="shared" si="145"/>
        <v/>
      </c>
      <c r="T124" s="190">
        <f t="shared" si="122"/>
        <v>0</v>
      </c>
      <c r="U124" s="191">
        <f t="shared" si="123"/>
        <v>0</v>
      </c>
      <c r="V124" s="632"/>
      <c r="W124" s="632"/>
      <c r="X124" s="632"/>
      <c r="Y124" s="632"/>
      <c r="Z124" s="632"/>
      <c r="AA124" s="632"/>
      <c r="AB124" s="632"/>
      <c r="AC124" s="632"/>
      <c r="AD124" s="632"/>
      <c r="AE124" s="632"/>
      <c r="AF124" s="632"/>
      <c r="AG124" s="632"/>
      <c r="AH124" s="632"/>
      <c r="AI124" s="632"/>
      <c r="AJ124" s="632"/>
      <c r="AK124" s="632"/>
      <c r="AL124" s="632"/>
      <c r="AM124" s="633" t="str">
        <f t="shared" ca="1" si="146"/>
        <v/>
      </c>
      <c r="AN124" s="633"/>
      <c r="AO124" s="634" t="str">
        <f t="shared" ca="1" si="158"/>
        <v/>
      </c>
      <c r="AP124" s="634"/>
      <c r="AQ124" s="192">
        <f t="shared" si="147"/>
        <v>0</v>
      </c>
      <c r="AR124" s="192">
        <f t="shared" si="148"/>
        <v>0</v>
      </c>
      <c r="AS124" s="22">
        <f t="shared" si="149"/>
        <v>0</v>
      </c>
      <c r="AT124" s="135">
        <f t="shared" si="150"/>
        <v>0</v>
      </c>
      <c r="AU124" s="560">
        <f t="shared" si="151"/>
        <v>0</v>
      </c>
      <c r="AV124" s="560">
        <f t="shared" si="152"/>
        <v>0</v>
      </c>
      <c r="AW124" s="135">
        <f t="shared" si="153"/>
        <v>0</v>
      </c>
      <c r="AX124" s="22">
        <f t="shared" si="154"/>
        <v>0</v>
      </c>
      <c r="AY124" s="192">
        <f t="shared" si="155"/>
        <v>0</v>
      </c>
      <c r="AZ124" s="192">
        <f t="shared" si="156"/>
        <v>0</v>
      </c>
      <c r="BA124" s="138">
        <f t="shared" si="135"/>
        <v>0</v>
      </c>
      <c r="BB124" s="138">
        <f t="shared" si="136"/>
        <v>0</v>
      </c>
      <c r="BC124" s="138">
        <f t="shared" si="137"/>
        <v>0</v>
      </c>
      <c r="BD124" s="138">
        <f t="shared" si="138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3.5" hidden="1" customHeight="1" thickBot="1">
      <c r="A125" s="208"/>
      <c r="B125" s="209"/>
      <c r="C125" s="229"/>
      <c r="D125" s="565" t="str">
        <f t="shared" si="159"/>
        <v>Rodenbach/Weilerbach</v>
      </c>
      <c r="E125" s="566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57"/>
        <v/>
      </c>
      <c r="Q125" s="219" t="str">
        <f t="shared" si="144"/>
        <v/>
      </c>
      <c r="R125" s="218" t="str">
        <f t="shared" si="145"/>
        <v/>
      </c>
      <c r="S125" s="219" t="str">
        <f t="shared" si="145"/>
        <v/>
      </c>
      <c r="T125" s="190">
        <f t="shared" si="122"/>
        <v>0</v>
      </c>
      <c r="U125" s="191">
        <f t="shared" si="123"/>
        <v>0</v>
      </c>
      <c r="V125" s="637"/>
      <c r="W125" s="637"/>
      <c r="X125" s="637"/>
      <c r="Y125" s="637"/>
      <c r="Z125" s="637"/>
      <c r="AA125" s="637"/>
      <c r="AB125" s="637"/>
      <c r="AC125" s="637"/>
      <c r="AD125" s="637"/>
      <c r="AE125" s="637"/>
      <c r="AF125" s="637"/>
      <c r="AG125" s="637"/>
      <c r="AH125" s="637"/>
      <c r="AI125" s="637"/>
      <c r="AJ125" s="637"/>
      <c r="AK125" s="637"/>
      <c r="AL125" s="637"/>
      <c r="AM125" s="638" t="str">
        <f t="shared" ca="1" si="146"/>
        <v/>
      </c>
      <c r="AN125" s="638"/>
      <c r="AO125" s="639" t="str">
        <f t="shared" ca="1" si="158"/>
        <v/>
      </c>
      <c r="AP125" s="639"/>
      <c r="AQ125" s="192">
        <f t="shared" si="147"/>
        <v>0</v>
      </c>
      <c r="AR125" s="192">
        <f t="shared" si="148"/>
        <v>0</v>
      </c>
      <c r="AS125" s="22">
        <f t="shared" si="149"/>
        <v>0</v>
      </c>
      <c r="AT125" s="135">
        <f t="shared" si="150"/>
        <v>0</v>
      </c>
      <c r="AU125" s="560">
        <f t="shared" si="151"/>
        <v>0</v>
      </c>
      <c r="AV125" s="560">
        <f t="shared" si="152"/>
        <v>0</v>
      </c>
      <c r="AW125" s="135">
        <f t="shared" si="153"/>
        <v>0</v>
      </c>
      <c r="AX125" s="22">
        <f t="shared" si="154"/>
        <v>0</v>
      </c>
      <c r="AY125" s="192">
        <f t="shared" si="155"/>
        <v>0</v>
      </c>
      <c r="AZ125" s="192">
        <f t="shared" si="156"/>
        <v>0</v>
      </c>
      <c r="BA125" s="138">
        <f t="shared" si="135"/>
        <v>0</v>
      </c>
      <c r="BB125" s="138">
        <f t="shared" si="136"/>
        <v>0</v>
      </c>
      <c r="BC125" s="138">
        <f t="shared" si="137"/>
        <v>0</v>
      </c>
      <c r="BD125" s="138">
        <f t="shared" si="138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3.5" hidden="1" customHeight="1" thickBot="1">
      <c r="A126" s="20"/>
      <c r="C126" s="22"/>
      <c r="T126" s="190">
        <f t="shared" si="122"/>
        <v>0</v>
      </c>
      <c r="U126" s="191">
        <f t="shared" si="123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560"/>
      <c r="AV126" s="560"/>
      <c r="AX126" s="22"/>
      <c r="AY126" s="192"/>
      <c r="AZ126" s="192"/>
      <c r="BA126" s="223">
        <f t="shared" ref="BA126:BH126" si="160">SUM(BA116:BA125)</f>
        <v>2</v>
      </c>
      <c r="BB126" s="223">
        <f t="shared" si="160"/>
        <v>0</v>
      </c>
      <c r="BC126" s="223">
        <f t="shared" si="160"/>
        <v>0</v>
      </c>
      <c r="BD126" s="223">
        <f t="shared" si="160"/>
        <v>2</v>
      </c>
      <c r="BE126" s="223">
        <f t="shared" si="160"/>
        <v>0</v>
      </c>
      <c r="BF126" s="223">
        <f t="shared" si="160"/>
        <v>0</v>
      </c>
      <c r="BG126" s="223">
        <f t="shared" si="160"/>
        <v>0</v>
      </c>
      <c r="BH126" s="223">
        <f t="shared" si="160"/>
        <v>4</v>
      </c>
      <c r="BI126" s="22">
        <f>SUM(BA126:BH126)</f>
        <v>8</v>
      </c>
    </row>
    <row r="127" spans="1:61" ht="13.5" hidden="1" customHeight="1" thickBot="1">
      <c r="A127" s="177"/>
      <c r="B127" s="178"/>
      <c r="C127" s="224"/>
      <c r="D127" s="562">
        <f>E27</f>
        <v>0</v>
      </c>
      <c r="E127" s="563" t="str">
        <f>E3</f>
        <v>VBC Kaiserslautern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1">IF(G127="","",G127+I127+K127+M127+O127)</f>
        <v/>
      </c>
      <c r="R127" s="188" t="str">
        <f t="shared" ref="R127:S136" si="162">IF(F127="","",AQ127+AS127+AU127+AW127+AY127)</f>
        <v/>
      </c>
      <c r="S127" s="189" t="str">
        <f t="shared" si="162"/>
        <v/>
      </c>
      <c r="T127" s="190">
        <f t="shared" si="122"/>
        <v>0</v>
      </c>
      <c r="U127" s="191">
        <f t="shared" si="123"/>
        <v>0</v>
      </c>
      <c r="V127" s="629"/>
      <c r="W127" s="629"/>
      <c r="X127" s="629"/>
      <c r="Y127" s="629"/>
      <c r="Z127" s="629"/>
      <c r="AA127" s="629"/>
      <c r="AB127" s="629"/>
      <c r="AC127" s="629"/>
      <c r="AD127" s="629"/>
      <c r="AE127" s="629"/>
      <c r="AF127" s="629"/>
      <c r="AG127" s="629"/>
      <c r="AH127" s="629"/>
      <c r="AI127" s="629"/>
      <c r="AJ127" s="629"/>
      <c r="AK127" s="629"/>
      <c r="AL127" s="629"/>
      <c r="AM127" s="630" t="str">
        <f t="shared" ref="AM127:AM136" ca="1" si="163">IF(U127&lt;&gt;"","",IF(C127&lt;&gt;"","verlegt",IF(B127&lt;TODAY(),"offen","")))</f>
        <v/>
      </c>
      <c r="AN127" s="630"/>
      <c r="AO127" s="631" t="str">
        <f ca="1">IF(U127&lt;&gt;"","",IF(C127="","",IF(C127&lt;TODAY(),"offen","")))</f>
        <v/>
      </c>
      <c r="AP127" s="631"/>
      <c r="AQ127" s="192">
        <f t="shared" ref="AQ127:AQ136" si="164">IF(F127&gt;G127,1,0)</f>
        <v>0</v>
      </c>
      <c r="AR127" s="192">
        <f t="shared" ref="AR127:AR136" si="165">IF(G127&gt;F127,1,0)</f>
        <v>0</v>
      </c>
      <c r="AS127" s="22">
        <f t="shared" ref="AS127:AS136" si="166">IF(H127&gt;I127,1,0)</f>
        <v>0</v>
      </c>
      <c r="AT127" s="135">
        <f t="shared" ref="AT127:AT136" si="167">IF(I127&gt;H127,1,0)</f>
        <v>0</v>
      </c>
      <c r="AU127" s="560">
        <f t="shared" ref="AU127:AU136" si="168">IF(J127&gt;K127,1,0)</f>
        <v>0</v>
      </c>
      <c r="AV127" s="560">
        <f t="shared" ref="AV127:AV136" si="169">IF(K127&gt;J127,1,0)</f>
        <v>0</v>
      </c>
      <c r="AW127" s="135">
        <f t="shared" ref="AW127:AW136" si="170">IF(L127&gt;M127,1,0)</f>
        <v>0</v>
      </c>
      <c r="AX127" s="22">
        <f t="shared" ref="AX127:AX136" si="171">IF(M127&gt;L127,1,0)</f>
        <v>0</v>
      </c>
      <c r="AY127" s="192">
        <f t="shared" ref="AY127:AY136" si="172">IF(N127&gt;O127,1,0)</f>
        <v>0</v>
      </c>
      <c r="AZ127" s="192">
        <f t="shared" ref="AZ127:AZ136" si="173">IF(O127&gt;N127,1,0)</f>
        <v>0</v>
      </c>
      <c r="BA127" s="138">
        <f t="shared" si="135"/>
        <v>0</v>
      </c>
      <c r="BB127" s="138">
        <f t="shared" si="136"/>
        <v>0</v>
      </c>
      <c r="BC127" s="138">
        <f t="shared" si="137"/>
        <v>0</v>
      </c>
      <c r="BD127" s="138">
        <f t="shared" si="138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3.5" hidden="1" customHeight="1" thickBot="1">
      <c r="A128" s="194"/>
      <c r="B128" s="195"/>
      <c r="C128" s="228"/>
      <c r="D128" s="564">
        <f>D127</f>
        <v>0</v>
      </c>
      <c r="E128" s="561" t="str">
        <f>E6</f>
        <v>TSV Hütschenhausen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74">IF(F128="","",F128+H128+J128+L128+N128)</f>
        <v/>
      </c>
      <c r="Q128" s="206" t="str">
        <f t="shared" si="161"/>
        <v/>
      </c>
      <c r="R128" s="205" t="str">
        <f t="shared" si="162"/>
        <v/>
      </c>
      <c r="S128" s="206" t="str">
        <f t="shared" si="162"/>
        <v/>
      </c>
      <c r="T128" s="190">
        <f t="shared" si="122"/>
        <v>0</v>
      </c>
      <c r="U128" s="191">
        <f t="shared" si="123"/>
        <v>0</v>
      </c>
      <c r="V128" s="632"/>
      <c r="W128" s="632"/>
      <c r="X128" s="632"/>
      <c r="Y128" s="632"/>
      <c r="Z128" s="632"/>
      <c r="AA128" s="632"/>
      <c r="AB128" s="632"/>
      <c r="AC128" s="632"/>
      <c r="AD128" s="632"/>
      <c r="AE128" s="632"/>
      <c r="AF128" s="632"/>
      <c r="AG128" s="632"/>
      <c r="AH128" s="632"/>
      <c r="AI128" s="632"/>
      <c r="AJ128" s="632"/>
      <c r="AK128" s="632"/>
      <c r="AL128" s="632"/>
      <c r="AM128" s="633" t="str">
        <f t="shared" ca="1" si="163"/>
        <v/>
      </c>
      <c r="AN128" s="633"/>
      <c r="AO128" s="634" t="str">
        <f t="shared" ref="AO128:AO136" ca="1" si="175">IF(U128&lt;&gt;"","",IF(C128="","",IF(C128&lt;TODAY(),"offen","")))</f>
        <v/>
      </c>
      <c r="AP128" s="634"/>
      <c r="AQ128" s="192">
        <f t="shared" si="164"/>
        <v>0</v>
      </c>
      <c r="AR128" s="192">
        <f t="shared" si="165"/>
        <v>0</v>
      </c>
      <c r="AS128" s="22">
        <f t="shared" si="166"/>
        <v>0</v>
      </c>
      <c r="AT128" s="135">
        <f t="shared" si="167"/>
        <v>0</v>
      </c>
      <c r="AU128" s="560">
        <f t="shared" si="168"/>
        <v>0</v>
      </c>
      <c r="AV128" s="560">
        <f t="shared" si="169"/>
        <v>0</v>
      </c>
      <c r="AW128" s="135">
        <f t="shared" si="170"/>
        <v>0</v>
      </c>
      <c r="AX128" s="22">
        <f t="shared" si="171"/>
        <v>0</v>
      </c>
      <c r="AY128" s="192">
        <f t="shared" si="172"/>
        <v>0</v>
      </c>
      <c r="AZ128" s="192">
        <f t="shared" si="173"/>
        <v>0</v>
      </c>
      <c r="BA128" s="138">
        <f t="shared" si="135"/>
        <v>0</v>
      </c>
      <c r="BB128" s="138">
        <f t="shared" si="136"/>
        <v>0</v>
      </c>
      <c r="BC128" s="138">
        <f t="shared" si="137"/>
        <v>0</v>
      </c>
      <c r="BD128" s="138">
        <f t="shared" si="138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3.5" hidden="1" customHeight="1" thickBot="1">
      <c r="A129" s="194"/>
      <c r="B129" s="195"/>
      <c r="C129" s="228"/>
      <c r="D129" s="564">
        <f t="shared" ref="D129:D136" si="176">D128</f>
        <v>0</v>
      </c>
      <c r="E129" s="561" t="str">
        <f>E9</f>
        <v>Erlenbach/Morlautern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74"/>
        <v/>
      </c>
      <c r="Q129" s="206" t="str">
        <f t="shared" si="161"/>
        <v/>
      </c>
      <c r="R129" s="205" t="str">
        <f t="shared" si="162"/>
        <v/>
      </c>
      <c r="S129" s="206" t="str">
        <f t="shared" si="162"/>
        <v/>
      </c>
      <c r="T129" s="190">
        <f t="shared" si="122"/>
        <v>0</v>
      </c>
      <c r="U129" s="191">
        <f t="shared" si="123"/>
        <v>0</v>
      </c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/>
      <c r="AH129" s="632"/>
      <c r="AI129" s="632"/>
      <c r="AJ129" s="632"/>
      <c r="AK129" s="632"/>
      <c r="AL129" s="632"/>
      <c r="AM129" s="633" t="str">
        <f t="shared" ca="1" si="163"/>
        <v/>
      </c>
      <c r="AN129" s="633"/>
      <c r="AO129" s="634" t="str">
        <f t="shared" ca="1" si="175"/>
        <v/>
      </c>
      <c r="AP129" s="634"/>
      <c r="AQ129" s="192">
        <f t="shared" si="164"/>
        <v>0</v>
      </c>
      <c r="AR129" s="192">
        <f t="shared" si="165"/>
        <v>0</v>
      </c>
      <c r="AS129" s="22">
        <f t="shared" si="166"/>
        <v>0</v>
      </c>
      <c r="AT129" s="135">
        <f t="shared" si="167"/>
        <v>0</v>
      </c>
      <c r="AU129" s="560">
        <f t="shared" si="168"/>
        <v>0</v>
      </c>
      <c r="AV129" s="560">
        <f t="shared" si="169"/>
        <v>0</v>
      </c>
      <c r="AW129" s="135">
        <f t="shared" si="170"/>
        <v>0</v>
      </c>
      <c r="AX129" s="22">
        <f t="shared" si="171"/>
        <v>0</v>
      </c>
      <c r="AY129" s="192">
        <f t="shared" si="172"/>
        <v>0</v>
      </c>
      <c r="AZ129" s="192">
        <f t="shared" si="173"/>
        <v>0</v>
      </c>
      <c r="BA129" s="138">
        <f t="shared" si="135"/>
        <v>0</v>
      </c>
      <c r="BB129" s="138">
        <f t="shared" si="136"/>
        <v>0</v>
      </c>
      <c r="BC129" s="138">
        <f t="shared" si="137"/>
        <v>0</v>
      </c>
      <c r="BD129" s="138">
        <f t="shared" si="138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3.5" hidden="1" customHeight="1" thickBot="1">
      <c r="A130" s="194"/>
      <c r="B130" s="195"/>
      <c r="C130" s="228"/>
      <c r="D130" s="564">
        <f t="shared" si="176"/>
        <v>0</v>
      </c>
      <c r="E130" s="561" t="str">
        <f>E12</f>
        <v>SV Miesau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74"/>
        <v/>
      </c>
      <c r="Q130" s="206" t="str">
        <f t="shared" si="161"/>
        <v/>
      </c>
      <c r="R130" s="205" t="str">
        <f t="shared" si="162"/>
        <v/>
      </c>
      <c r="S130" s="206" t="str">
        <f t="shared" si="162"/>
        <v/>
      </c>
      <c r="T130" s="190">
        <f t="shared" si="122"/>
        <v>0</v>
      </c>
      <c r="U130" s="191">
        <f t="shared" si="123"/>
        <v>0</v>
      </c>
      <c r="V130" s="632"/>
      <c r="W130" s="632"/>
      <c r="X130" s="632"/>
      <c r="Y130" s="632"/>
      <c r="Z130" s="632"/>
      <c r="AA130" s="632"/>
      <c r="AB130" s="632"/>
      <c r="AC130" s="632"/>
      <c r="AD130" s="632"/>
      <c r="AE130" s="632"/>
      <c r="AF130" s="632"/>
      <c r="AG130" s="632"/>
      <c r="AH130" s="632"/>
      <c r="AI130" s="632"/>
      <c r="AJ130" s="632"/>
      <c r="AK130" s="632"/>
      <c r="AL130" s="632"/>
      <c r="AM130" s="636" t="str">
        <f t="shared" ca="1" si="163"/>
        <v/>
      </c>
      <c r="AN130" s="636"/>
      <c r="AO130" s="634" t="str">
        <f t="shared" ca="1" si="175"/>
        <v/>
      </c>
      <c r="AP130" s="634"/>
      <c r="AQ130" s="192">
        <f t="shared" si="164"/>
        <v>0</v>
      </c>
      <c r="AR130" s="192">
        <f t="shared" si="165"/>
        <v>0</v>
      </c>
      <c r="AS130" s="22">
        <f t="shared" si="166"/>
        <v>0</v>
      </c>
      <c r="AT130" s="135">
        <f t="shared" si="167"/>
        <v>0</v>
      </c>
      <c r="AU130" s="560">
        <f t="shared" si="168"/>
        <v>0</v>
      </c>
      <c r="AV130" s="560">
        <f t="shared" si="169"/>
        <v>0</v>
      </c>
      <c r="AW130" s="135">
        <f t="shared" si="170"/>
        <v>0</v>
      </c>
      <c r="AX130" s="22">
        <f t="shared" si="171"/>
        <v>0</v>
      </c>
      <c r="AY130" s="192">
        <f t="shared" si="172"/>
        <v>0</v>
      </c>
      <c r="AZ130" s="192">
        <f t="shared" si="173"/>
        <v>0</v>
      </c>
      <c r="BA130" s="138">
        <f t="shared" si="135"/>
        <v>0</v>
      </c>
      <c r="BB130" s="138">
        <f t="shared" si="136"/>
        <v>0</v>
      </c>
      <c r="BC130" s="138">
        <f t="shared" si="137"/>
        <v>0</v>
      </c>
      <c r="BD130" s="138">
        <f t="shared" si="138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3.5" hidden="1" customHeight="1" thickBot="1">
      <c r="A131" s="194"/>
      <c r="B131" s="195"/>
      <c r="C131" s="228"/>
      <c r="D131" s="564">
        <f t="shared" si="176"/>
        <v>0</v>
      </c>
      <c r="E131" s="561" t="str">
        <f>E15</f>
        <v>TuS Kriegsfeld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74"/>
        <v/>
      </c>
      <c r="Q131" s="206" t="str">
        <f t="shared" si="161"/>
        <v/>
      </c>
      <c r="R131" s="205" t="str">
        <f t="shared" si="162"/>
        <v/>
      </c>
      <c r="S131" s="206" t="str">
        <f t="shared" si="162"/>
        <v/>
      </c>
      <c r="T131" s="190">
        <f t="shared" si="122"/>
        <v>0</v>
      </c>
      <c r="U131" s="191">
        <f t="shared" si="123"/>
        <v>0</v>
      </c>
      <c r="V131" s="632"/>
      <c r="W131" s="632"/>
      <c r="X131" s="632"/>
      <c r="Y131" s="632"/>
      <c r="Z131" s="632"/>
      <c r="AA131" s="632"/>
      <c r="AB131" s="632"/>
      <c r="AC131" s="632"/>
      <c r="AD131" s="632"/>
      <c r="AE131" s="632"/>
      <c r="AF131" s="632"/>
      <c r="AG131" s="632"/>
      <c r="AH131" s="632"/>
      <c r="AI131" s="632"/>
      <c r="AJ131" s="632"/>
      <c r="AK131" s="632"/>
      <c r="AL131" s="632"/>
      <c r="AM131" s="633" t="str">
        <f t="shared" ca="1" si="163"/>
        <v/>
      </c>
      <c r="AN131" s="633"/>
      <c r="AO131" s="634" t="str">
        <f t="shared" ca="1" si="175"/>
        <v/>
      </c>
      <c r="AP131" s="634"/>
      <c r="AQ131" s="192">
        <f t="shared" si="164"/>
        <v>0</v>
      </c>
      <c r="AR131" s="192">
        <f t="shared" si="165"/>
        <v>0</v>
      </c>
      <c r="AS131" s="22">
        <f t="shared" si="166"/>
        <v>0</v>
      </c>
      <c r="AT131" s="135">
        <f t="shared" si="167"/>
        <v>0</v>
      </c>
      <c r="AU131" s="560">
        <f t="shared" si="168"/>
        <v>0</v>
      </c>
      <c r="AV131" s="560">
        <f t="shared" si="169"/>
        <v>0</v>
      </c>
      <c r="AW131" s="135">
        <f t="shared" si="170"/>
        <v>0</v>
      </c>
      <c r="AX131" s="22">
        <f t="shared" si="171"/>
        <v>0</v>
      </c>
      <c r="AY131" s="192">
        <f t="shared" si="172"/>
        <v>0</v>
      </c>
      <c r="AZ131" s="192">
        <f t="shared" si="173"/>
        <v>0</v>
      </c>
      <c r="BA131" s="138">
        <f t="shared" si="135"/>
        <v>0</v>
      </c>
      <c r="BB131" s="138">
        <f t="shared" si="136"/>
        <v>0</v>
      </c>
      <c r="BC131" s="138">
        <f t="shared" si="137"/>
        <v>0</v>
      </c>
      <c r="BD131" s="138">
        <f t="shared" si="138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3.5" hidden="1" customHeight="1" thickBot="1">
      <c r="A132" s="194"/>
      <c r="B132" s="195"/>
      <c r="C132" s="228"/>
      <c r="D132" s="564">
        <f t="shared" si="176"/>
        <v>0</v>
      </c>
      <c r="E132" s="561" t="str">
        <f>E18</f>
        <v>Feuerball Kaiserslautern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74"/>
        <v/>
      </c>
      <c r="Q132" s="206" t="str">
        <f t="shared" si="161"/>
        <v/>
      </c>
      <c r="R132" s="205" t="str">
        <f t="shared" si="162"/>
        <v/>
      </c>
      <c r="S132" s="206" t="str">
        <f t="shared" si="162"/>
        <v/>
      </c>
      <c r="T132" s="190">
        <f t="shared" si="122"/>
        <v>0</v>
      </c>
      <c r="U132" s="191">
        <f t="shared" si="123"/>
        <v>0</v>
      </c>
      <c r="V132" s="632"/>
      <c r="W132" s="632"/>
      <c r="X132" s="632"/>
      <c r="Y132" s="632"/>
      <c r="Z132" s="632"/>
      <c r="AA132" s="632"/>
      <c r="AB132" s="632"/>
      <c r="AC132" s="632"/>
      <c r="AD132" s="632"/>
      <c r="AE132" s="632"/>
      <c r="AF132" s="632"/>
      <c r="AG132" s="632"/>
      <c r="AH132" s="632"/>
      <c r="AI132" s="632"/>
      <c r="AJ132" s="632"/>
      <c r="AK132" s="632"/>
      <c r="AL132" s="632"/>
      <c r="AM132" s="633" t="str">
        <f t="shared" ca="1" si="163"/>
        <v/>
      </c>
      <c r="AN132" s="633"/>
      <c r="AO132" s="634" t="str">
        <f t="shared" ca="1" si="175"/>
        <v/>
      </c>
      <c r="AP132" s="634"/>
      <c r="AQ132" s="192">
        <f t="shared" si="164"/>
        <v>0</v>
      </c>
      <c r="AR132" s="192">
        <f t="shared" si="165"/>
        <v>0</v>
      </c>
      <c r="AS132" s="22">
        <f t="shared" si="166"/>
        <v>0</v>
      </c>
      <c r="AT132" s="135">
        <f t="shared" si="167"/>
        <v>0</v>
      </c>
      <c r="AU132" s="560">
        <f t="shared" si="168"/>
        <v>0</v>
      </c>
      <c r="AV132" s="560">
        <f t="shared" si="169"/>
        <v>0</v>
      </c>
      <c r="AW132" s="135">
        <f t="shared" si="170"/>
        <v>0</v>
      </c>
      <c r="AX132" s="22">
        <f t="shared" si="171"/>
        <v>0</v>
      </c>
      <c r="AY132" s="192">
        <f t="shared" si="172"/>
        <v>0</v>
      </c>
      <c r="AZ132" s="192">
        <f t="shared" si="173"/>
        <v>0</v>
      </c>
      <c r="BA132" s="138">
        <f t="shared" si="135"/>
        <v>0</v>
      </c>
      <c r="BB132" s="138">
        <f t="shared" si="136"/>
        <v>0</v>
      </c>
      <c r="BC132" s="138">
        <f t="shared" si="137"/>
        <v>0</v>
      </c>
      <c r="BD132" s="138">
        <f t="shared" si="138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3.5" hidden="1" customHeight="1" thickBot="1">
      <c r="A133" s="194"/>
      <c r="B133" s="195"/>
      <c r="C133" s="228"/>
      <c r="D133" s="564">
        <f t="shared" si="176"/>
        <v>0</v>
      </c>
      <c r="E133" s="561" t="str">
        <f>E21</f>
        <v>TSG Trippstadt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74"/>
        <v/>
      </c>
      <c r="Q133" s="206" t="str">
        <f t="shared" si="161"/>
        <v/>
      </c>
      <c r="R133" s="205" t="str">
        <f t="shared" si="162"/>
        <v/>
      </c>
      <c r="S133" s="206" t="str">
        <f t="shared" si="162"/>
        <v/>
      </c>
      <c r="T133" s="190">
        <f t="shared" si="122"/>
        <v>0</v>
      </c>
      <c r="U133" s="191">
        <f t="shared" si="123"/>
        <v>0</v>
      </c>
      <c r="V133" s="632"/>
      <c r="W133" s="632"/>
      <c r="X133" s="632"/>
      <c r="Y133" s="632"/>
      <c r="Z133" s="632"/>
      <c r="AA133" s="632"/>
      <c r="AB133" s="632"/>
      <c r="AC133" s="632"/>
      <c r="AD133" s="632"/>
      <c r="AE133" s="632"/>
      <c r="AF133" s="632"/>
      <c r="AG133" s="632"/>
      <c r="AH133" s="632"/>
      <c r="AI133" s="632"/>
      <c r="AJ133" s="632"/>
      <c r="AK133" s="632"/>
      <c r="AL133" s="632"/>
      <c r="AM133" s="633" t="str">
        <f t="shared" ca="1" si="163"/>
        <v/>
      </c>
      <c r="AN133" s="633"/>
      <c r="AO133" s="634" t="str">
        <f t="shared" ca="1" si="175"/>
        <v/>
      </c>
      <c r="AP133" s="634"/>
      <c r="AQ133" s="192">
        <f t="shared" si="164"/>
        <v>0</v>
      </c>
      <c r="AR133" s="192">
        <f t="shared" si="165"/>
        <v>0</v>
      </c>
      <c r="AS133" s="22">
        <f t="shared" si="166"/>
        <v>0</v>
      </c>
      <c r="AT133" s="135">
        <f t="shared" si="167"/>
        <v>0</v>
      </c>
      <c r="AU133" s="560">
        <f t="shared" si="168"/>
        <v>0</v>
      </c>
      <c r="AV133" s="560">
        <f t="shared" si="169"/>
        <v>0</v>
      </c>
      <c r="AW133" s="135">
        <f t="shared" si="170"/>
        <v>0</v>
      </c>
      <c r="AX133" s="22">
        <f t="shared" si="171"/>
        <v>0</v>
      </c>
      <c r="AY133" s="192">
        <f t="shared" si="172"/>
        <v>0</v>
      </c>
      <c r="AZ133" s="192">
        <f t="shared" si="173"/>
        <v>0</v>
      </c>
      <c r="BA133" s="138">
        <f t="shared" si="135"/>
        <v>0</v>
      </c>
      <c r="BB133" s="138">
        <f t="shared" si="136"/>
        <v>0</v>
      </c>
      <c r="BC133" s="138">
        <f t="shared" si="137"/>
        <v>0</v>
      </c>
      <c r="BD133" s="138">
        <f t="shared" si="138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3.5" hidden="1" customHeight="1" thickBot="1">
      <c r="A134" s="194"/>
      <c r="B134" s="195"/>
      <c r="C134" s="228"/>
      <c r="D134" s="564">
        <f t="shared" si="176"/>
        <v>0</v>
      </c>
      <c r="E134" s="561" t="str">
        <f>E24</f>
        <v>Rodenbach/Weilerbach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74"/>
        <v/>
      </c>
      <c r="Q134" s="206" t="str">
        <f t="shared" si="161"/>
        <v/>
      </c>
      <c r="R134" s="205" t="str">
        <f t="shared" si="162"/>
        <v/>
      </c>
      <c r="S134" s="206" t="str">
        <f t="shared" si="162"/>
        <v/>
      </c>
      <c r="T134" s="190">
        <f t="shared" si="122"/>
        <v>0</v>
      </c>
      <c r="U134" s="191">
        <f t="shared" si="123"/>
        <v>0</v>
      </c>
      <c r="V134" s="632"/>
      <c r="W134" s="632"/>
      <c r="X134" s="632"/>
      <c r="Y134" s="632"/>
      <c r="Z134" s="632"/>
      <c r="AA134" s="632"/>
      <c r="AB134" s="632"/>
      <c r="AC134" s="632"/>
      <c r="AD134" s="632"/>
      <c r="AE134" s="632"/>
      <c r="AF134" s="632"/>
      <c r="AG134" s="632"/>
      <c r="AH134" s="632"/>
      <c r="AI134" s="632"/>
      <c r="AJ134" s="632"/>
      <c r="AK134" s="632"/>
      <c r="AL134" s="632"/>
      <c r="AM134" s="633" t="str">
        <f t="shared" ca="1" si="163"/>
        <v/>
      </c>
      <c r="AN134" s="633"/>
      <c r="AO134" s="634" t="str">
        <f t="shared" ca="1" si="175"/>
        <v/>
      </c>
      <c r="AP134" s="634"/>
      <c r="AQ134" s="192">
        <f t="shared" si="164"/>
        <v>0</v>
      </c>
      <c r="AR134" s="192">
        <f t="shared" si="165"/>
        <v>0</v>
      </c>
      <c r="AS134" s="22">
        <f t="shared" si="166"/>
        <v>0</v>
      </c>
      <c r="AT134" s="135">
        <f t="shared" si="167"/>
        <v>0</v>
      </c>
      <c r="AU134" s="560">
        <f t="shared" si="168"/>
        <v>0</v>
      </c>
      <c r="AV134" s="560">
        <f t="shared" si="169"/>
        <v>0</v>
      </c>
      <c r="AW134" s="135">
        <f t="shared" si="170"/>
        <v>0</v>
      </c>
      <c r="AX134" s="22">
        <f t="shared" si="171"/>
        <v>0</v>
      </c>
      <c r="AY134" s="192">
        <f t="shared" si="172"/>
        <v>0</v>
      </c>
      <c r="AZ134" s="192">
        <f t="shared" si="173"/>
        <v>0</v>
      </c>
      <c r="BA134" s="138">
        <f t="shared" si="135"/>
        <v>0</v>
      </c>
      <c r="BB134" s="138">
        <f t="shared" si="136"/>
        <v>0</v>
      </c>
      <c r="BC134" s="138">
        <f t="shared" si="137"/>
        <v>0</v>
      </c>
      <c r="BD134" s="138">
        <f t="shared" si="138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3.5" hidden="1" customHeight="1" thickBot="1">
      <c r="A135" s="194"/>
      <c r="B135" s="195"/>
      <c r="C135" s="228"/>
      <c r="D135" s="564">
        <f t="shared" si="176"/>
        <v>0</v>
      </c>
      <c r="E135" s="561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74"/>
        <v/>
      </c>
      <c r="Q135" s="206" t="str">
        <f t="shared" si="161"/>
        <v/>
      </c>
      <c r="R135" s="205" t="str">
        <f t="shared" si="162"/>
        <v/>
      </c>
      <c r="S135" s="206" t="str">
        <f t="shared" si="162"/>
        <v/>
      </c>
      <c r="T135" s="190">
        <f t="shared" si="122"/>
        <v>0</v>
      </c>
      <c r="U135" s="191">
        <f t="shared" si="123"/>
        <v>0</v>
      </c>
      <c r="V135" s="632"/>
      <c r="W135" s="632"/>
      <c r="X135" s="632"/>
      <c r="Y135" s="632"/>
      <c r="Z135" s="632"/>
      <c r="AA135" s="632"/>
      <c r="AB135" s="632"/>
      <c r="AC135" s="632"/>
      <c r="AD135" s="632"/>
      <c r="AE135" s="632"/>
      <c r="AF135" s="632"/>
      <c r="AG135" s="632"/>
      <c r="AH135" s="632"/>
      <c r="AI135" s="632"/>
      <c r="AJ135" s="632"/>
      <c r="AK135" s="632"/>
      <c r="AL135" s="632"/>
      <c r="AM135" s="633" t="str">
        <f t="shared" ca="1" si="163"/>
        <v/>
      </c>
      <c r="AN135" s="633"/>
      <c r="AO135" s="634" t="str">
        <f t="shared" ca="1" si="175"/>
        <v/>
      </c>
      <c r="AP135" s="634"/>
      <c r="AQ135" s="192">
        <f t="shared" si="164"/>
        <v>0</v>
      </c>
      <c r="AR135" s="192">
        <f t="shared" si="165"/>
        <v>0</v>
      </c>
      <c r="AS135" s="22">
        <f t="shared" si="166"/>
        <v>0</v>
      </c>
      <c r="AT135" s="135">
        <f t="shared" si="167"/>
        <v>0</v>
      </c>
      <c r="AU135" s="560">
        <f t="shared" si="168"/>
        <v>0</v>
      </c>
      <c r="AV135" s="560">
        <f t="shared" si="169"/>
        <v>0</v>
      </c>
      <c r="AW135" s="135">
        <f t="shared" si="170"/>
        <v>0</v>
      </c>
      <c r="AX135" s="22">
        <f t="shared" si="171"/>
        <v>0</v>
      </c>
      <c r="AY135" s="192">
        <f t="shared" si="172"/>
        <v>0</v>
      </c>
      <c r="AZ135" s="192">
        <f t="shared" si="173"/>
        <v>0</v>
      </c>
      <c r="BA135" s="138">
        <f t="shared" si="135"/>
        <v>0</v>
      </c>
      <c r="BB135" s="138">
        <f t="shared" si="136"/>
        <v>0</v>
      </c>
      <c r="BC135" s="138">
        <f t="shared" si="137"/>
        <v>0</v>
      </c>
      <c r="BD135" s="138">
        <f t="shared" si="138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3.5" hidden="1" customHeight="1" thickBot="1">
      <c r="A136" s="208"/>
      <c r="B136" s="209"/>
      <c r="C136" s="229"/>
      <c r="D136" s="565">
        <f t="shared" si="176"/>
        <v>0</v>
      </c>
      <c r="E136" s="566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74"/>
        <v/>
      </c>
      <c r="Q136" s="219" t="str">
        <f t="shared" si="161"/>
        <v/>
      </c>
      <c r="R136" s="218" t="str">
        <f t="shared" si="162"/>
        <v/>
      </c>
      <c r="S136" s="219" t="str">
        <f t="shared" si="162"/>
        <v/>
      </c>
      <c r="T136" s="190">
        <f t="shared" si="122"/>
        <v>0</v>
      </c>
      <c r="U136" s="191">
        <f t="shared" si="123"/>
        <v>0</v>
      </c>
      <c r="V136" s="637"/>
      <c r="W136" s="637"/>
      <c r="X136" s="637"/>
      <c r="Y136" s="637"/>
      <c r="Z136" s="637"/>
      <c r="AA136" s="637"/>
      <c r="AB136" s="637"/>
      <c r="AC136" s="637"/>
      <c r="AD136" s="637"/>
      <c r="AE136" s="637"/>
      <c r="AF136" s="637"/>
      <c r="AG136" s="637"/>
      <c r="AH136" s="637"/>
      <c r="AI136" s="637"/>
      <c r="AJ136" s="637"/>
      <c r="AK136" s="637"/>
      <c r="AL136" s="637"/>
      <c r="AM136" s="638" t="str">
        <f t="shared" ca="1" si="163"/>
        <v/>
      </c>
      <c r="AN136" s="638"/>
      <c r="AO136" s="639" t="str">
        <f t="shared" ca="1" si="175"/>
        <v/>
      </c>
      <c r="AP136" s="639"/>
      <c r="AQ136" s="192">
        <f t="shared" si="164"/>
        <v>0</v>
      </c>
      <c r="AR136" s="192">
        <f t="shared" si="165"/>
        <v>0</v>
      </c>
      <c r="AS136" s="22">
        <f t="shared" si="166"/>
        <v>0</v>
      </c>
      <c r="AT136" s="135">
        <f t="shared" si="167"/>
        <v>0</v>
      </c>
      <c r="AU136" s="560">
        <f t="shared" si="168"/>
        <v>0</v>
      </c>
      <c r="AV136" s="560">
        <f t="shared" si="169"/>
        <v>0</v>
      </c>
      <c r="AW136" s="135">
        <f t="shared" si="170"/>
        <v>0</v>
      </c>
      <c r="AX136" s="22">
        <f t="shared" si="171"/>
        <v>0</v>
      </c>
      <c r="AY136" s="192">
        <f t="shared" si="172"/>
        <v>0</v>
      </c>
      <c r="AZ136" s="192">
        <f t="shared" si="173"/>
        <v>0</v>
      </c>
      <c r="BA136" s="138">
        <f t="shared" si="135"/>
        <v>0</v>
      </c>
      <c r="BB136" s="138">
        <f t="shared" si="136"/>
        <v>0</v>
      </c>
      <c r="BC136" s="138">
        <f t="shared" si="137"/>
        <v>0</v>
      </c>
      <c r="BD136" s="138">
        <f t="shared" si="138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3.5" hidden="1" customHeight="1" thickBot="1">
      <c r="A137" s="20"/>
      <c r="C137" s="22"/>
      <c r="T137" s="190">
        <f t="shared" si="122"/>
        <v>0</v>
      </c>
      <c r="U137" s="191">
        <f t="shared" si="123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560"/>
      <c r="AV137" s="560"/>
      <c r="AX137" s="22"/>
      <c r="AY137" s="192"/>
      <c r="AZ137" s="192"/>
      <c r="BA137" s="223">
        <f t="shared" ref="BA137:BH137" si="177">SUM(BA127:BA136)</f>
        <v>0</v>
      </c>
      <c r="BB137" s="223">
        <f t="shared" si="177"/>
        <v>0</v>
      </c>
      <c r="BC137" s="223">
        <f t="shared" si="177"/>
        <v>0</v>
      </c>
      <c r="BD137" s="223">
        <f t="shared" si="177"/>
        <v>0</v>
      </c>
      <c r="BE137" s="223">
        <f t="shared" si="177"/>
        <v>0</v>
      </c>
      <c r="BF137" s="223">
        <f t="shared" si="177"/>
        <v>0</v>
      </c>
      <c r="BG137" s="223">
        <f t="shared" si="177"/>
        <v>0</v>
      </c>
      <c r="BH137" s="223">
        <f t="shared" si="177"/>
        <v>0</v>
      </c>
      <c r="BI137" s="22">
        <f>SUM(BA137:BH137)</f>
        <v>0</v>
      </c>
    </row>
    <row r="138" spans="1:61" ht="13.5" hidden="1" customHeight="1" thickBot="1">
      <c r="A138" s="177"/>
      <c r="B138" s="178"/>
      <c r="C138" s="224"/>
      <c r="D138" s="562">
        <f>E30</f>
        <v>0</v>
      </c>
      <c r="E138" s="563" t="str">
        <f>E3</f>
        <v>VBC Kaiserslautern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78">IF(G138="","",G138+I138+K138+M138+O138)</f>
        <v/>
      </c>
      <c r="R138" s="188" t="str">
        <f t="shared" ref="R138:S147" si="179">IF(F138="","",AQ138+AS138+AU138+AW138+AY138)</f>
        <v/>
      </c>
      <c r="S138" s="189" t="str">
        <f t="shared" si="179"/>
        <v/>
      </c>
      <c r="T138" s="190">
        <f t="shared" si="122"/>
        <v>0</v>
      </c>
      <c r="U138" s="191">
        <f t="shared" si="123"/>
        <v>0</v>
      </c>
      <c r="V138" s="629"/>
      <c r="W138" s="629"/>
      <c r="X138" s="629"/>
      <c r="Y138" s="629"/>
      <c r="Z138" s="629"/>
      <c r="AA138" s="629"/>
      <c r="AB138" s="629"/>
      <c r="AC138" s="629"/>
      <c r="AD138" s="629"/>
      <c r="AE138" s="629"/>
      <c r="AF138" s="629"/>
      <c r="AG138" s="629"/>
      <c r="AH138" s="629"/>
      <c r="AI138" s="629"/>
      <c r="AJ138" s="629"/>
      <c r="AK138" s="629"/>
      <c r="AL138" s="629"/>
      <c r="AM138" s="630" t="str">
        <f t="shared" ref="AM138:AM147" ca="1" si="180">IF(U138&lt;&gt;"","",IF(C138&lt;&gt;"","verlegt",IF(B138&lt;TODAY(),"offen","")))</f>
        <v/>
      </c>
      <c r="AN138" s="630"/>
      <c r="AO138" s="631" t="str">
        <f ca="1">IF(U138&lt;&gt;"","",IF(C138="","",IF(C138&lt;TODAY(),"offen","")))</f>
        <v/>
      </c>
      <c r="AP138" s="631"/>
      <c r="AQ138" s="192">
        <f t="shared" ref="AQ138:AQ147" si="181">IF(F138&gt;G138,1,0)</f>
        <v>0</v>
      </c>
      <c r="AR138" s="192">
        <f t="shared" ref="AR138:AR147" si="182">IF(G138&gt;F138,1,0)</f>
        <v>0</v>
      </c>
      <c r="AS138" s="22">
        <f t="shared" ref="AS138:AS147" si="183">IF(H138&gt;I138,1,0)</f>
        <v>0</v>
      </c>
      <c r="AT138" s="135">
        <f t="shared" ref="AT138:AT147" si="184">IF(I138&gt;H138,1,0)</f>
        <v>0</v>
      </c>
      <c r="AU138" s="560">
        <f t="shared" ref="AU138:AU147" si="185">IF(J138&gt;K138,1,0)</f>
        <v>0</v>
      </c>
      <c r="AV138" s="560">
        <f t="shared" ref="AV138:AV147" si="186">IF(K138&gt;J138,1,0)</f>
        <v>0</v>
      </c>
      <c r="AW138" s="135">
        <f t="shared" ref="AW138:AW147" si="187">IF(L138&gt;M138,1,0)</f>
        <v>0</v>
      </c>
      <c r="AX138" s="22">
        <f t="shared" ref="AX138:AX147" si="188">IF(M138&gt;L138,1,0)</f>
        <v>0</v>
      </c>
      <c r="AY138" s="192">
        <f t="shared" ref="AY138:AY147" si="189">IF(N138&gt;O138,1,0)</f>
        <v>0</v>
      </c>
      <c r="AZ138" s="192">
        <f t="shared" ref="AZ138:AZ147" si="190">IF(O138&gt;N138,1,0)</f>
        <v>0</v>
      </c>
      <c r="BA138" s="138">
        <f t="shared" si="135"/>
        <v>0</v>
      </c>
      <c r="BB138" s="138">
        <f t="shared" si="136"/>
        <v>0</v>
      </c>
      <c r="BC138" s="138">
        <f t="shared" si="137"/>
        <v>0</v>
      </c>
      <c r="BD138" s="138">
        <f t="shared" si="138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3.5" hidden="1" customHeight="1" thickBot="1">
      <c r="A139" s="194"/>
      <c r="B139" s="195"/>
      <c r="C139" s="228"/>
      <c r="D139" s="564">
        <f>D138</f>
        <v>0</v>
      </c>
      <c r="E139" s="561" t="str">
        <f>E6</f>
        <v>TSV Hütschenhausen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1">IF(F139="","",F139+H139+J139+L139+N139)</f>
        <v/>
      </c>
      <c r="Q139" s="206" t="str">
        <f t="shared" si="178"/>
        <v/>
      </c>
      <c r="R139" s="205" t="str">
        <f t="shared" si="179"/>
        <v/>
      </c>
      <c r="S139" s="206" t="str">
        <f t="shared" si="179"/>
        <v/>
      </c>
      <c r="T139" s="190">
        <f t="shared" si="122"/>
        <v>0</v>
      </c>
      <c r="U139" s="191">
        <f t="shared" si="123"/>
        <v>0</v>
      </c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2"/>
      <c r="AF139" s="632"/>
      <c r="AG139" s="632"/>
      <c r="AH139" s="632"/>
      <c r="AI139" s="632"/>
      <c r="AJ139" s="632"/>
      <c r="AK139" s="632"/>
      <c r="AL139" s="632"/>
      <c r="AM139" s="633" t="str">
        <f t="shared" ca="1" si="180"/>
        <v/>
      </c>
      <c r="AN139" s="633"/>
      <c r="AO139" s="634" t="str">
        <f t="shared" ref="AO139:AO147" ca="1" si="192">IF(U139&lt;&gt;"","",IF(C139="","",IF(C139&lt;TODAY(),"offen","")))</f>
        <v/>
      </c>
      <c r="AP139" s="634"/>
      <c r="AQ139" s="192">
        <f t="shared" si="181"/>
        <v>0</v>
      </c>
      <c r="AR139" s="192">
        <f t="shared" si="182"/>
        <v>0</v>
      </c>
      <c r="AS139" s="22">
        <f t="shared" si="183"/>
        <v>0</v>
      </c>
      <c r="AT139" s="135">
        <f t="shared" si="184"/>
        <v>0</v>
      </c>
      <c r="AU139" s="560">
        <f t="shared" si="185"/>
        <v>0</v>
      </c>
      <c r="AV139" s="560">
        <f t="shared" si="186"/>
        <v>0</v>
      </c>
      <c r="AW139" s="135">
        <f t="shared" si="187"/>
        <v>0</v>
      </c>
      <c r="AX139" s="22">
        <f t="shared" si="188"/>
        <v>0</v>
      </c>
      <c r="AY139" s="192">
        <f t="shared" si="189"/>
        <v>0</v>
      </c>
      <c r="AZ139" s="192">
        <f t="shared" si="190"/>
        <v>0</v>
      </c>
      <c r="BA139" s="138">
        <f t="shared" si="135"/>
        <v>0</v>
      </c>
      <c r="BB139" s="138">
        <f t="shared" si="136"/>
        <v>0</v>
      </c>
      <c r="BC139" s="138">
        <f t="shared" si="137"/>
        <v>0</v>
      </c>
      <c r="BD139" s="138">
        <f t="shared" si="138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3.5" hidden="1" customHeight="1" thickBot="1">
      <c r="A140" s="194"/>
      <c r="B140" s="195"/>
      <c r="C140" s="228"/>
      <c r="D140" s="564">
        <f t="shared" ref="D140:D147" si="193">D139</f>
        <v>0</v>
      </c>
      <c r="E140" s="561" t="str">
        <f>E9</f>
        <v>Erlenbach/Morlautern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1"/>
        <v/>
      </c>
      <c r="Q140" s="206" t="str">
        <f t="shared" si="178"/>
        <v/>
      </c>
      <c r="R140" s="205" t="str">
        <f t="shared" si="179"/>
        <v/>
      </c>
      <c r="S140" s="206" t="str">
        <f t="shared" si="179"/>
        <v/>
      </c>
      <c r="T140" s="190">
        <f t="shared" si="122"/>
        <v>0</v>
      </c>
      <c r="U140" s="191">
        <f t="shared" si="123"/>
        <v>0</v>
      </c>
      <c r="V140" s="632"/>
      <c r="W140" s="632"/>
      <c r="X140" s="632"/>
      <c r="Y140" s="632"/>
      <c r="Z140" s="632"/>
      <c r="AA140" s="632"/>
      <c r="AB140" s="632"/>
      <c r="AC140" s="632"/>
      <c r="AD140" s="632"/>
      <c r="AE140" s="632"/>
      <c r="AF140" s="632"/>
      <c r="AG140" s="632"/>
      <c r="AH140" s="632"/>
      <c r="AI140" s="632"/>
      <c r="AJ140" s="632"/>
      <c r="AK140" s="632"/>
      <c r="AL140" s="632"/>
      <c r="AM140" s="633" t="str">
        <f t="shared" ca="1" si="180"/>
        <v/>
      </c>
      <c r="AN140" s="633"/>
      <c r="AO140" s="634" t="str">
        <f t="shared" ca="1" si="192"/>
        <v/>
      </c>
      <c r="AP140" s="634"/>
      <c r="AQ140" s="192">
        <f t="shared" si="181"/>
        <v>0</v>
      </c>
      <c r="AR140" s="192">
        <f t="shared" si="182"/>
        <v>0</v>
      </c>
      <c r="AS140" s="22">
        <f t="shared" si="183"/>
        <v>0</v>
      </c>
      <c r="AT140" s="135">
        <f t="shared" si="184"/>
        <v>0</v>
      </c>
      <c r="AU140" s="560">
        <f t="shared" si="185"/>
        <v>0</v>
      </c>
      <c r="AV140" s="560">
        <f t="shared" si="186"/>
        <v>0</v>
      </c>
      <c r="AW140" s="135">
        <f t="shared" si="187"/>
        <v>0</v>
      </c>
      <c r="AX140" s="22">
        <f t="shared" si="188"/>
        <v>0</v>
      </c>
      <c r="AY140" s="192">
        <f t="shared" si="189"/>
        <v>0</v>
      </c>
      <c r="AZ140" s="192">
        <f t="shared" si="190"/>
        <v>0</v>
      </c>
      <c r="BA140" s="138">
        <f t="shared" si="135"/>
        <v>0</v>
      </c>
      <c r="BB140" s="138">
        <f t="shared" si="136"/>
        <v>0</v>
      </c>
      <c r="BC140" s="138">
        <f t="shared" si="137"/>
        <v>0</v>
      </c>
      <c r="BD140" s="138">
        <f t="shared" si="138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3.5" hidden="1" customHeight="1" thickBot="1">
      <c r="A141" s="194"/>
      <c r="B141" s="195"/>
      <c r="C141" s="228"/>
      <c r="D141" s="564">
        <f t="shared" si="193"/>
        <v>0</v>
      </c>
      <c r="E141" s="561" t="str">
        <f>E12</f>
        <v>SV Miesau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1"/>
        <v/>
      </c>
      <c r="Q141" s="206" t="str">
        <f t="shared" si="178"/>
        <v/>
      </c>
      <c r="R141" s="205" t="str">
        <f t="shared" si="179"/>
        <v/>
      </c>
      <c r="S141" s="206" t="str">
        <f t="shared" si="179"/>
        <v/>
      </c>
      <c r="T141" s="190">
        <f t="shared" si="122"/>
        <v>0</v>
      </c>
      <c r="U141" s="191">
        <f t="shared" si="123"/>
        <v>0</v>
      </c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2"/>
      <c r="AF141" s="632"/>
      <c r="AG141" s="632"/>
      <c r="AH141" s="632"/>
      <c r="AI141" s="632"/>
      <c r="AJ141" s="632"/>
      <c r="AK141" s="632"/>
      <c r="AL141" s="632"/>
      <c r="AM141" s="636" t="str">
        <f t="shared" ca="1" si="180"/>
        <v/>
      </c>
      <c r="AN141" s="636"/>
      <c r="AO141" s="634" t="str">
        <f t="shared" ca="1" si="192"/>
        <v/>
      </c>
      <c r="AP141" s="634"/>
      <c r="AQ141" s="192">
        <f t="shared" si="181"/>
        <v>0</v>
      </c>
      <c r="AR141" s="192">
        <f t="shared" si="182"/>
        <v>0</v>
      </c>
      <c r="AS141" s="22">
        <f t="shared" si="183"/>
        <v>0</v>
      </c>
      <c r="AT141" s="135">
        <f t="shared" si="184"/>
        <v>0</v>
      </c>
      <c r="AU141" s="560">
        <f t="shared" si="185"/>
        <v>0</v>
      </c>
      <c r="AV141" s="560">
        <f t="shared" si="186"/>
        <v>0</v>
      </c>
      <c r="AW141" s="135">
        <f t="shared" si="187"/>
        <v>0</v>
      </c>
      <c r="AX141" s="22">
        <f t="shared" si="188"/>
        <v>0</v>
      </c>
      <c r="AY141" s="192">
        <f t="shared" si="189"/>
        <v>0</v>
      </c>
      <c r="AZ141" s="192">
        <f t="shared" si="190"/>
        <v>0</v>
      </c>
      <c r="BA141" s="138">
        <f t="shared" si="135"/>
        <v>0</v>
      </c>
      <c r="BB141" s="138">
        <f t="shared" si="136"/>
        <v>0</v>
      </c>
      <c r="BC141" s="138">
        <f t="shared" si="137"/>
        <v>0</v>
      </c>
      <c r="BD141" s="138">
        <f t="shared" si="138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3.5" hidden="1" customHeight="1" thickBot="1">
      <c r="A142" s="194"/>
      <c r="B142" s="195"/>
      <c r="C142" s="228"/>
      <c r="D142" s="564">
        <f t="shared" si="193"/>
        <v>0</v>
      </c>
      <c r="E142" s="561" t="str">
        <f>E15</f>
        <v>TuS Kriegsfeld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1"/>
        <v/>
      </c>
      <c r="Q142" s="206" t="str">
        <f t="shared" si="178"/>
        <v/>
      </c>
      <c r="R142" s="205" t="str">
        <f t="shared" si="179"/>
        <v/>
      </c>
      <c r="S142" s="206" t="str">
        <f t="shared" si="179"/>
        <v/>
      </c>
      <c r="T142" s="190">
        <f t="shared" si="122"/>
        <v>0</v>
      </c>
      <c r="U142" s="191">
        <f t="shared" si="123"/>
        <v>0</v>
      </c>
      <c r="V142" s="632"/>
      <c r="W142" s="632"/>
      <c r="X142" s="632"/>
      <c r="Y142" s="632"/>
      <c r="Z142" s="632"/>
      <c r="AA142" s="632"/>
      <c r="AB142" s="632"/>
      <c r="AC142" s="632"/>
      <c r="AD142" s="632"/>
      <c r="AE142" s="632"/>
      <c r="AF142" s="632"/>
      <c r="AG142" s="632"/>
      <c r="AH142" s="632"/>
      <c r="AI142" s="632"/>
      <c r="AJ142" s="632"/>
      <c r="AK142" s="632"/>
      <c r="AL142" s="632"/>
      <c r="AM142" s="633" t="str">
        <f t="shared" ca="1" si="180"/>
        <v/>
      </c>
      <c r="AN142" s="633"/>
      <c r="AO142" s="634" t="str">
        <f t="shared" ca="1" si="192"/>
        <v/>
      </c>
      <c r="AP142" s="634"/>
      <c r="AQ142" s="192">
        <f t="shared" si="181"/>
        <v>0</v>
      </c>
      <c r="AR142" s="192">
        <f t="shared" si="182"/>
        <v>0</v>
      </c>
      <c r="AS142" s="22">
        <f t="shared" si="183"/>
        <v>0</v>
      </c>
      <c r="AT142" s="135">
        <f t="shared" si="184"/>
        <v>0</v>
      </c>
      <c r="AU142" s="560">
        <f t="shared" si="185"/>
        <v>0</v>
      </c>
      <c r="AV142" s="560">
        <f t="shared" si="186"/>
        <v>0</v>
      </c>
      <c r="AW142" s="135">
        <f t="shared" si="187"/>
        <v>0</v>
      </c>
      <c r="AX142" s="22">
        <f t="shared" si="188"/>
        <v>0</v>
      </c>
      <c r="AY142" s="192">
        <f t="shared" si="189"/>
        <v>0</v>
      </c>
      <c r="AZ142" s="192">
        <f t="shared" si="190"/>
        <v>0</v>
      </c>
      <c r="BA142" s="138">
        <f t="shared" si="135"/>
        <v>0</v>
      </c>
      <c r="BB142" s="138">
        <f t="shared" si="136"/>
        <v>0</v>
      </c>
      <c r="BC142" s="138">
        <f t="shared" si="137"/>
        <v>0</v>
      </c>
      <c r="BD142" s="138">
        <f t="shared" si="138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3.5" hidden="1" customHeight="1" thickBot="1">
      <c r="A143" s="194"/>
      <c r="B143" s="195"/>
      <c r="C143" s="228"/>
      <c r="D143" s="564">
        <f t="shared" si="193"/>
        <v>0</v>
      </c>
      <c r="E143" s="561" t="str">
        <f>E18</f>
        <v>Feuerball Kaiserslautern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1"/>
        <v/>
      </c>
      <c r="Q143" s="206" t="str">
        <f t="shared" si="178"/>
        <v/>
      </c>
      <c r="R143" s="205" t="str">
        <f t="shared" si="179"/>
        <v/>
      </c>
      <c r="S143" s="206" t="str">
        <f t="shared" si="179"/>
        <v/>
      </c>
      <c r="T143" s="190">
        <f t="shared" si="122"/>
        <v>0</v>
      </c>
      <c r="U143" s="191">
        <f t="shared" si="123"/>
        <v>0</v>
      </c>
      <c r="V143" s="632"/>
      <c r="W143" s="632"/>
      <c r="X143" s="632"/>
      <c r="Y143" s="632"/>
      <c r="Z143" s="632"/>
      <c r="AA143" s="632"/>
      <c r="AB143" s="632"/>
      <c r="AC143" s="632"/>
      <c r="AD143" s="632"/>
      <c r="AE143" s="632"/>
      <c r="AF143" s="632"/>
      <c r="AG143" s="632"/>
      <c r="AH143" s="632"/>
      <c r="AI143" s="632"/>
      <c r="AJ143" s="632"/>
      <c r="AK143" s="632"/>
      <c r="AL143" s="632"/>
      <c r="AM143" s="633" t="str">
        <f t="shared" ca="1" si="180"/>
        <v/>
      </c>
      <c r="AN143" s="633"/>
      <c r="AO143" s="634" t="str">
        <f t="shared" ca="1" si="192"/>
        <v/>
      </c>
      <c r="AP143" s="634"/>
      <c r="AQ143" s="192">
        <f t="shared" si="181"/>
        <v>0</v>
      </c>
      <c r="AR143" s="192">
        <f t="shared" si="182"/>
        <v>0</v>
      </c>
      <c r="AS143" s="22">
        <f t="shared" si="183"/>
        <v>0</v>
      </c>
      <c r="AT143" s="135">
        <f t="shared" si="184"/>
        <v>0</v>
      </c>
      <c r="AU143" s="560">
        <f t="shared" si="185"/>
        <v>0</v>
      </c>
      <c r="AV143" s="560">
        <f t="shared" si="186"/>
        <v>0</v>
      </c>
      <c r="AW143" s="135">
        <f t="shared" si="187"/>
        <v>0</v>
      </c>
      <c r="AX143" s="22">
        <f t="shared" si="188"/>
        <v>0</v>
      </c>
      <c r="AY143" s="192">
        <f t="shared" si="189"/>
        <v>0</v>
      </c>
      <c r="AZ143" s="192">
        <f t="shared" si="190"/>
        <v>0</v>
      </c>
      <c r="BA143" s="138">
        <f t="shared" si="135"/>
        <v>0</v>
      </c>
      <c r="BB143" s="138">
        <f t="shared" si="136"/>
        <v>0</v>
      </c>
      <c r="BC143" s="138">
        <f t="shared" si="137"/>
        <v>0</v>
      </c>
      <c r="BD143" s="138">
        <f t="shared" si="138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3.5" hidden="1" customHeight="1" thickBot="1">
      <c r="A144" s="194"/>
      <c r="B144" s="195"/>
      <c r="C144" s="228"/>
      <c r="D144" s="564">
        <f t="shared" si="193"/>
        <v>0</v>
      </c>
      <c r="E144" s="561" t="str">
        <f>E21</f>
        <v>TSG Trippstadt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1"/>
        <v/>
      </c>
      <c r="Q144" s="206" t="str">
        <f t="shared" si="178"/>
        <v/>
      </c>
      <c r="R144" s="205" t="str">
        <f t="shared" si="179"/>
        <v/>
      </c>
      <c r="S144" s="206" t="str">
        <f t="shared" si="179"/>
        <v/>
      </c>
      <c r="T144" s="190">
        <f t="shared" si="122"/>
        <v>0</v>
      </c>
      <c r="U144" s="191">
        <f t="shared" si="123"/>
        <v>0</v>
      </c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3" t="str">
        <f t="shared" ca="1" si="180"/>
        <v/>
      </c>
      <c r="AN144" s="633"/>
      <c r="AO144" s="634" t="str">
        <f t="shared" ca="1" si="192"/>
        <v/>
      </c>
      <c r="AP144" s="634"/>
      <c r="AQ144" s="192">
        <f t="shared" si="181"/>
        <v>0</v>
      </c>
      <c r="AR144" s="192">
        <f t="shared" si="182"/>
        <v>0</v>
      </c>
      <c r="AS144" s="22">
        <f t="shared" si="183"/>
        <v>0</v>
      </c>
      <c r="AT144" s="135">
        <f t="shared" si="184"/>
        <v>0</v>
      </c>
      <c r="AU144" s="560">
        <f t="shared" si="185"/>
        <v>0</v>
      </c>
      <c r="AV144" s="560">
        <f t="shared" si="186"/>
        <v>0</v>
      </c>
      <c r="AW144" s="135">
        <f t="shared" si="187"/>
        <v>0</v>
      </c>
      <c r="AX144" s="22">
        <f t="shared" si="188"/>
        <v>0</v>
      </c>
      <c r="AY144" s="192">
        <f t="shared" si="189"/>
        <v>0</v>
      </c>
      <c r="AZ144" s="192">
        <f t="shared" si="190"/>
        <v>0</v>
      </c>
      <c r="BA144" s="138">
        <f t="shared" si="135"/>
        <v>0</v>
      </c>
      <c r="BB144" s="138">
        <f t="shared" si="136"/>
        <v>0</v>
      </c>
      <c r="BC144" s="138">
        <f t="shared" si="137"/>
        <v>0</v>
      </c>
      <c r="BD144" s="138">
        <f t="shared" si="138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3.5" hidden="1" customHeight="1" thickBot="1">
      <c r="A145" s="194"/>
      <c r="B145" s="195"/>
      <c r="C145" s="228"/>
      <c r="D145" s="564">
        <f t="shared" si="193"/>
        <v>0</v>
      </c>
      <c r="E145" s="561" t="str">
        <f>E24</f>
        <v>Rodenbach/Weilerbach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1"/>
        <v/>
      </c>
      <c r="Q145" s="206" t="str">
        <f t="shared" si="178"/>
        <v/>
      </c>
      <c r="R145" s="205" t="str">
        <f t="shared" si="179"/>
        <v/>
      </c>
      <c r="S145" s="206" t="str">
        <f t="shared" si="179"/>
        <v/>
      </c>
      <c r="T145" s="190">
        <f t="shared" si="122"/>
        <v>0</v>
      </c>
      <c r="U145" s="191">
        <f t="shared" si="123"/>
        <v>0</v>
      </c>
      <c r="V145" s="632"/>
      <c r="W145" s="632"/>
      <c r="X145" s="632"/>
      <c r="Y145" s="632"/>
      <c r="Z145" s="632"/>
      <c r="AA145" s="632"/>
      <c r="AB145" s="632"/>
      <c r="AC145" s="632"/>
      <c r="AD145" s="632"/>
      <c r="AE145" s="632"/>
      <c r="AF145" s="632"/>
      <c r="AG145" s="632"/>
      <c r="AH145" s="632"/>
      <c r="AI145" s="632"/>
      <c r="AJ145" s="632"/>
      <c r="AK145" s="632"/>
      <c r="AL145" s="632"/>
      <c r="AM145" s="633" t="str">
        <f t="shared" ca="1" si="180"/>
        <v/>
      </c>
      <c r="AN145" s="633"/>
      <c r="AO145" s="634" t="str">
        <f t="shared" ca="1" si="192"/>
        <v/>
      </c>
      <c r="AP145" s="634"/>
      <c r="AQ145" s="192">
        <f t="shared" si="181"/>
        <v>0</v>
      </c>
      <c r="AR145" s="192">
        <f t="shared" si="182"/>
        <v>0</v>
      </c>
      <c r="AS145" s="22">
        <f t="shared" si="183"/>
        <v>0</v>
      </c>
      <c r="AT145" s="135">
        <f t="shared" si="184"/>
        <v>0</v>
      </c>
      <c r="AU145" s="560">
        <f t="shared" si="185"/>
        <v>0</v>
      </c>
      <c r="AV145" s="560">
        <f t="shared" si="186"/>
        <v>0</v>
      </c>
      <c r="AW145" s="135">
        <f t="shared" si="187"/>
        <v>0</v>
      </c>
      <c r="AX145" s="22">
        <f t="shared" si="188"/>
        <v>0</v>
      </c>
      <c r="AY145" s="192">
        <f t="shared" si="189"/>
        <v>0</v>
      </c>
      <c r="AZ145" s="192">
        <f t="shared" si="190"/>
        <v>0</v>
      </c>
      <c r="BA145" s="138">
        <f t="shared" si="135"/>
        <v>0</v>
      </c>
      <c r="BB145" s="138">
        <f t="shared" si="136"/>
        <v>0</v>
      </c>
      <c r="BC145" s="138">
        <f t="shared" si="137"/>
        <v>0</v>
      </c>
      <c r="BD145" s="138">
        <f t="shared" si="138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3.5" hidden="1" customHeight="1" thickBot="1">
      <c r="A146" s="194"/>
      <c r="B146" s="195"/>
      <c r="C146" s="228"/>
      <c r="D146" s="564">
        <f t="shared" si="193"/>
        <v>0</v>
      </c>
      <c r="E146" s="561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1"/>
        <v/>
      </c>
      <c r="Q146" s="206" t="str">
        <f t="shared" si="178"/>
        <v/>
      </c>
      <c r="R146" s="205" t="str">
        <f t="shared" si="179"/>
        <v/>
      </c>
      <c r="S146" s="206" t="str">
        <f t="shared" si="179"/>
        <v/>
      </c>
      <c r="T146" s="190">
        <f t="shared" si="122"/>
        <v>0</v>
      </c>
      <c r="U146" s="191">
        <f t="shared" si="123"/>
        <v>0</v>
      </c>
      <c r="V146" s="632"/>
      <c r="W146" s="632"/>
      <c r="X146" s="632"/>
      <c r="Y146" s="632"/>
      <c r="Z146" s="632"/>
      <c r="AA146" s="632"/>
      <c r="AB146" s="632"/>
      <c r="AC146" s="632"/>
      <c r="AD146" s="632"/>
      <c r="AE146" s="632"/>
      <c r="AF146" s="632"/>
      <c r="AG146" s="632"/>
      <c r="AH146" s="632"/>
      <c r="AI146" s="632"/>
      <c r="AJ146" s="632"/>
      <c r="AK146" s="632"/>
      <c r="AL146" s="632"/>
      <c r="AM146" s="633" t="str">
        <f t="shared" ca="1" si="180"/>
        <v/>
      </c>
      <c r="AN146" s="633"/>
      <c r="AO146" s="634" t="str">
        <f t="shared" ca="1" si="192"/>
        <v/>
      </c>
      <c r="AP146" s="634"/>
      <c r="AQ146" s="192">
        <f t="shared" si="181"/>
        <v>0</v>
      </c>
      <c r="AR146" s="192">
        <f t="shared" si="182"/>
        <v>0</v>
      </c>
      <c r="AS146" s="22">
        <f t="shared" si="183"/>
        <v>0</v>
      </c>
      <c r="AT146" s="135">
        <f t="shared" si="184"/>
        <v>0</v>
      </c>
      <c r="AU146" s="560">
        <f t="shared" si="185"/>
        <v>0</v>
      </c>
      <c r="AV146" s="560">
        <f t="shared" si="186"/>
        <v>0</v>
      </c>
      <c r="AW146" s="135">
        <f t="shared" si="187"/>
        <v>0</v>
      </c>
      <c r="AX146" s="22">
        <f t="shared" si="188"/>
        <v>0</v>
      </c>
      <c r="AY146" s="192">
        <f t="shared" si="189"/>
        <v>0</v>
      </c>
      <c r="AZ146" s="192">
        <f t="shared" si="190"/>
        <v>0</v>
      </c>
      <c r="BA146" s="138">
        <f t="shared" si="135"/>
        <v>0</v>
      </c>
      <c r="BB146" s="138">
        <f t="shared" si="136"/>
        <v>0</v>
      </c>
      <c r="BC146" s="138">
        <f t="shared" si="137"/>
        <v>0</v>
      </c>
      <c r="BD146" s="138">
        <f t="shared" si="138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3.5" hidden="1" customHeight="1" thickBot="1">
      <c r="A147" s="208"/>
      <c r="B147" s="209"/>
      <c r="C147" s="229"/>
      <c r="D147" s="565">
        <f t="shared" si="193"/>
        <v>0</v>
      </c>
      <c r="E147" s="566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1"/>
        <v/>
      </c>
      <c r="Q147" s="219" t="str">
        <f t="shared" si="178"/>
        <v/>
      </c>
      <c r="R147" s="218" t="str">
        <f t="shared" si="179"/>
        <v/>
      </c>
      <c r="S147" s="219" t="str">
        <f t="shared" si="179"/>
        <v/>
      </c>
      <c r="T147" s="190">
        <f t="shared" si="122"/>
        <v>0</v>
      </c>
      <c r="U147" s="191">
        <f t="shared" si="123"/>
        <v>0</v>
      </c>
      <c r="V147" s="637"/>
      <c r="W147" s="637"/>
      <c r="X147" s="637"/>
      <c r="Y147" s="637"/>
      <c r="Z147" s="637"/>
      <c r="AA147" s="637"/>
      <c r="AB147" s="637"/>
      <c r="AC147" s="637"/>
      <c r="AD147" s="637"/>
      <c r="AE147" s="637"/>
      <c r="AF147" s="637"/>
      <c r="AG147" s="637"/>
      <c r="AH147" s="637"/>
      <c r="AI147" s="637"/>
      <c r="AJ147" s="637"/>
      <c r="AK147" s="637"/>
      <c r="AL147" s="637"/>
      <c r="AM147" s="638" t="str">
        <f t="shared" ca="1" si="180"/>
        <v/>
      </c>
      <c r="AN147" s="638"/>
      <c r="AO147" s="639" t="str">
        <f t="shared" ca="1" si="192"/>
        <v/>
      </c>
      <c r="AP147" s="639"/>
      <c r="AQ147" s="192">
        <f t="shared" si="181"/>
        <v>0</v>
      </c>
      <c r="AR147" s="192">
        <f t="shared" si="182"/>
        <v>0</v>
      </c>
      <c r="AS147" s="22">
        <f t="shared" si="183"/>
        <v>0</v>
      </c>
      <c r="AT147" s="135">
        <f t="shared" si="184"/>
        <v>0</v>
      </c>
      <c r="AU147" s="560">
        <f t="shared" si="185"/>
        <v>0</v>
      </c>
      <c r="AV147" s="560">
        <f t="shared" si="186"/>
        <v>0</v>
      </c>
      <c r="AW147" s="135">
        <f t="shared" si="187"/>
        <v>0</v>
      </c>
      <c r="AX147" s="22">
        <f t="shared" si="188"/>
        <v>0</v>
      </c>
      <c r="AY147" s="192">
        <f t="shared" si="189"/>
        <v>0</v>
      </c>
      <c r="AZ147" s="192">
        <f t="shared" si="190"/>
        <v>0</v>
      </c>
      <c r="BA147" s="138">
        <f t="shared" si="135"/>
        <v>0</v>
      </c>
      <c r="BB147" s="138">
        <f t="shared" si="136"/>
        <v>0</v>
      </c>
      <c r="BC147" s="138">
        <f t="shared" si="137"/>
        <v>0</v>
      </c>
      <c r="BD147" s="138">
        <f t="shared" si="138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3.5" hidden="1" customHeight="1" thickBot="1">
      <c r="A148" s="20"/>
      <c r="C148" s="22"/>
      <c r="T148" s="190">
        <f t="shared" si="122"/>
        <v>0</v>
      </c>
      <c r="U148" s="191">
        <f t="shared" si="123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560"/>
      <c r="AV148" s="560"/>
      <c r="AX148" s="22"/>
      <c r="AY148" s="192"/>
      <c r="AZ148" s="192"/>
      <c r="BA148" s="223">
        <f t="shared" ref="BA148:BH148" si="194">SUM(BA138:BA147)</f>
        <v>0</v>
      </c>
      <c r="BB148" s="223">
        <f t="shared" si="194"/>
        <v>0</v>
      </c>
      <c r="BC148" s="223">
        <f t="shared" si="194"/>
        <v>0</v>
      </c>
      <c r="BD148" s="223">
        <f t="shared" si="194"/>
        <v>0</v>
      </c>
      <c r="BE148" s="223">
        <f t="shared" si="194"/>
        <v>0</v>
      </c>
      <c r="BF148" s="223">
        <f t="shared" si="194"/>
        <v>0</v>
      </c>
      <c r="BG148" s="223">
        <f t="shared" si="194"/>
        <v>0</v>
      </c>
      <c r="BH148" s="223">
        <f t="shared" si="194"/>
        <v>0</v>
      </c>
      <c r="BI148" s="22">
        <f>SUM(BA148:BH148)</f>
        <v>0</v>
      </c>
    </row>
    <row r="149" spans="1:61" ht="13.5" hidden="1" customHeight="1" thickBot="1">
      <c r="A149" s="177"/>
      <c r="B149" s="178"/>
      <c r="C149" s="224"/>
      <c r="D149" s="562">
        <f>E33</f>
        <v>0</v>
      </c>
      <c r="E149" s="563" t="str">
        <f>E3</f>
        <v>VBC Kaiserslautern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195">IF(G149="","",G149+I149+K149+M149+O149)</f>
        <v/>
      </c>
      <c r="R149" s="188" t="str">
        <f t="shared" ref="R149:S158" si="196">IF(F149="","",AQ149+AS149+AU149+AW149+AY149)</f>
        <v/>
      </c>
      <c r="S149" s="189" t="str">
        <f t="shared" si="196"/>
        <v/>
      </c>
      <c r="T149" s="190">
        <f t="shared" si="122"/>
        <v>0</v>
      </c>
      <c r="U149" s="191">
        <f t="shared" si="123"/>
        <v>0</v>
      </c>
      <c r="V149" s="629"/>
      <c r="W149" s="629"/>
      <c r="X149" s="629"/>
      <c r="Y149" s="629"/>
      <c r="Z149" s="629"/>
      <c r="AA149" s="629"/>
      <c r="AB149" s="629"/>
      <c r="AC149" s="629"/>
      <c r="AD149" s="629"/>
      <c r="AE149" s="629"/>
      <c r="AF149" s="629"/>
      <c r="AG149" s="629"/>
      <c r="AH149" s="629"/>
      <c r="AI149" s="629"/>
      <c r="AJ149" s="629"/>
      <c r="AK149" s="629"/>
      <c r="AL149" s="629"/>
      <c r="AM149" s="630" t="str">
        <f t="shared" ref="AM149:AM158" ca="1" si="197">IF(U149&lt;&gt;"","",IF(C149&lt;&gt;"","verlegt",IF(B149&lt;TODAY(),"offen","")))</f>
        <v/>
      </c>
      <c r="AN149" s="630"/>
      <c r="AO149" s="631" t="str">
        <f ca="1">IF(U149&lt;&gt;"","",IF(C149="","",IF(C149&lt;TODAY(),"offen","")))</f>
        <v/>
      </c>
      <c r="AP149" s="631"/>
      <c r="AQ149" s="192">
        <f t="shared" ref="AQ149:AQ158" si="198">IF(F149&gt;G149,1,0)</f>
        <v>0</v>
      </c>
      <c r="AR149" s="192">
        <f>IF(G149&gt;F149,1,0)</f>
        <v>0</v>
      </c>
      <c r="AS149" s="22">
        <f t="shared" ref="AS149:AS158" si="199">IF(H149&gt;I149,1,0)</f>
        <v>0</v>
      </c>
      <c r="AT149" s="135">
        <f t="shared" ref="AT149:AT158" si="200">IF(I149&gt;H149,1,0)</f>
        <v>0</v>
      </c>
      <c r="AU149" s="560">
        <f t="shared" ref="AU149:AU158" si="201">IF(J149&gt;K149,1,0)</f>
        <v>0</v>
      </c>
      <c r="AV149" s="560">
        <f t="shared" ref="AV149:AV158" si="202">IF(K149&gt;J149,1,0)</f>
        <v>0</v>
      </c>
      <c r="AW149" s="135">
        <f t="shared" ref="AW149:AW158" si="203">IF(L149&gt;M149,1,0)</f>
        <v>0</v>
      </c>
      <c r="AX149" s="22">
        <f t="shared" ref="AX149:AX158" si="204">IF(M149&gt;L149,1,0)</f>
        <v>0</v>
      </c>
      <c r="AY149" s="192">
        <f t="shared" ref="AY149:AY158" si="205">IF(N149&gt;O149,1,0)</f>
        <v>0</v>
      </c>
      <c r="AZ149" s="192">
        <f t="shared" ref="AZ149:AZ158" si="206">IF(O149&gt;N149,1,0)</f>
        <v>0</v>
      </c>
      <c r="BA149" s="138">
        <f t="shared" si="135"/>
        <v>0</v>
      </c>
      <c r="BB149" s="138">
        <f t="shared" si="136"/>
        <v>0</v>
      </c>
      <c r="BC149" s="138">
        <f t="shared" si="137"/>
        <v>0</v>
      </c>
      <c r="BD149" s="138">
        <f t="shared" si="138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3.5" hidden="1" customHeight="1" thickBot="1">
      <c r="A150" s="194"/>
      <c r="B150" s="195"/>
      <c r="C150" s="228"/>
      <c r="D150" s="564">
        <f>D149</f>
        <v>0</v>
      </c>
      <c r="E150" s="561" t="str">
        <f>E6</f>
        <v>TSV Hütschenhausen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07">IF(F150="","",F150+H150+J150+L150+N150)</f>
        <v/>
      </c>
      <c r="Q150" s="206" t="str">
        <f t="shared" si="195"/>
        <v/>
      </c>
      <c r="R150" s="205" t="str">
        <f t="shared" si="196"/>
        <v/>
      </c>
      <c r="S150" s="206" t="str">
        <f t="shared" si="196"/>
        <v/>
      </c>
      <c r="T150" s="190">
        <f t="shared" si="122"/>
        <v>0</v>
      </c>
      <c r="U150" s="191">
        <f t="shared" si="123"/>
        <v>0</v>
      </c>
      <c r="V150" s="632"/>
      <c r="W150" s="632"/>
      <c r="X150" s="632"/>
      <c r="Y150" s="632"/>
      <c r="Z150" s="632"/>
      <c r="AA150" s="632"/>
      <c r="AB150" s="632"/>
      <c r="AC150" s="632"/>
      <c r="AD150" s="632"/>
      <c r="AE150" s="632"/>
      <c r="AF150" s="632"/>
      <c r="AG150" s="632"/>
      <c r="AH150" s="632"/>
      <c r="AI150" s="632"/>
      <c r="AJ150" s="632"/>
      <c r="AK150" s="632"/>
      <c r="AL150" s="632"/>
      <c r="AM150" s="633" t="str">
        <f t="shared" ca="1" si="197"/>
        <v/>
      </c>
      <c r="AN150" s="633"/>
      <c r="AO150" s="634" t="str">
        <f t="shared" ref="AO150:AO158" ca="1" si="208">IF(U150&lt;&gt;"","",IF(C150="","",IF(C150&lt;TODAY(),"offen","")))</f>
        <v/>
      </c>
      <c r="AP150" s="634"/>
      <c r="AQ150" s="192">
        <f t="shared" si="198"/>
        <v>0</v>
      </c>
      <c r="AR150" s="192">
        <f t="shared" ref="AR150:AR158" si="209">IF(G150&gt;F150,1,0)</f>
        <v>0</v>
      </c>
      <c r="AS150" s="22">
        <f t="shared" si="199"/>
        <v>0</v>
      </c>
      <c r="AT150" s="135">
        <f t="shared" si="200"/>
        <v>0</v>
      </c>
      <c r="AU150" s="560">
        <f t="shared" si="201"/>
        <v>0</v>
      </c>
      <c r="AV150" s="560">
        <f t="shared" si="202"/>
        <v>0</v>
      </c>
      <c r="AW150" s="135">
        <f t="shared" si="203"/>
        <v>0</v>
      </c>
      <c r="AX150" s="22">
        <f t="shared" si="204"/>
        <v>0</v>
      </c>
      <c r="AY150" s="192">
        <f t="shared" si="205"/>
        <v>0</v>
      </c>
      <c r="AZ150" s="192">
        <f t="shared" si="206"/>
        <v>0</v>
      </c>
      <c r="BA150" s="138">
        <f t="shared" si="135"/>
        <v>0</v>
      </c>
      <c r="BB150" s="138">
        <f t="shared" si="136"/>
        <v>0</v>
      </c>
      <c r="BC150" s="138">
        <f t="shared" si="137"/>
        <v>0</v>
      </c>
      <c r="BD150" s="138">
        <f t="shared" si="138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3.5" hidden="1" customHeight="1" thickBot="1">
      <c r="A151" s="194"/>
      <c r="B151" s="195"/>
      <c r="C151" s="228"/>
      <c r="D151" s="564">
        <f t="shared" ref="D151:D158" si="210">D150</f>
        <v>0</v>
      </c>
      <c r="E151" s="561" t="str">
        <f>E9</f>
        <v>Erlenbach/Morlautern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07"/>
        <v/>
      </c>
      <c r="Q151" s="206" t="str">
        <f t="shared" si="195"/>
        <v/>
      </c>
      <c r="R151" s="205" t="str">
        <f t="shared" si="196"/>
        <v/>
      </c>
      <c r="S151" s="206" t="str">
        <f t="shared" si="196"/>
        <v/>
      </c>
      <c r="T151" s="190">
        <f t="shared" si="122"/>
        <v>0</v>
      </c>
      <c r="U151" s="191">
        <f t="shared" si="123"/>
        <v>0</v>
      </c>
      <c r="V151" s="632"/>
      <c r="W151" s="632"/>
      <c r="X151" s="632"/>
      <c r="Y151" s="632"/>
      <c r="Z151" s="632"/>
      <c r="AA151" s="632"/>
      <c r="AB151" s="632"/>
      <c r="AC151" s="632"/>
      <c r="AD151" s="632"/>
      <c r="AE151" s="632"/>
      <c r="AF151" s="632"/>
      <c r="AG151" s="632"/>
      <c r="AH151" s="632"/>
      <c r="AI151" s="632"/>
      <c r="AJ151" s="632"/>
      <c r="AK151" s="632"/>
      <c r="AL151" s="632"/>
      <c r="AM151" s="633" t="str">
        <f t="shared" ca="1" si="197"/>
        <v/>
      </c>
      <c r="AN151" s="633"/>
      <c r="AO151" s="634" t="str">
        <f t="shared" ca="1" si="208"/>
        <v/>
      </c>
      <c r="AP151" s="634"/>
      <c r="AQ151" s="192">
        <f t="shared" si="198"/>
        <v>0</v>
      </c>
      <c r="AR151" s="192">
        <f t="shared" si="209"/>
        <v>0</v>
      </c>
      <c r="AS151" s="22">
        <f t="shared" si="199"/>
        <v>0</v>
      </c>
      <c r="AT151" s="135">
        <f t="shared" si="200"/>
        <v>0</v>
      </c>
      <c r="AU151" s="560">
        <f t="shared" si="201"/>
        <v>0</v>
      </c>
      <c r="AV151" s="560">
        <f t="shared" si="202"/>
        <v>0</v>
      </c>
      <c r="AW151" s="135">
        <f t="shared" si="203"/>
        <v>0</v>
      </c>
      <c r="AX151" s="22">
        <f t="shared" si="204"/>
        <v>0</v>
      </c>
      <c r="AY151" s="192">
        <f t="shared" si="205"/>
        <v>0</v>
      </c>
      <c r="AZ151" s="192">
        <f t="shared" si="206"/>
        <v>0</v>
      </c>
      <c r="BA151" s="138">
        <f t="shared" si="135"/>
        <v>0</v>
      </c>
      <c r="BB151" s="138">
        <f t="shared" si="136"/>
        <v>0</v>
      </c>
      <c r="BC151" s="138">
        <f t="shared" si="137"/>
        <v>0</v>
      </c>
      <c r="BD151" s="138">
        <f t="shared" si="138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3.5" hidden="1" customHeight="1" thickBot="1">
      <c r="A152" s="194"/>
      <c r="B152" s="195"/>
      <c r="C152" s="228"/>
      <c r="D152" s="564">
        <f t="shared" si="210"/>
        <v>0</v>
      </c>
      <c r="E152" s="561" t="str">
        <f>E12</f>
        <v>SV Miesau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07"/>
        <v/>
      </c>
      <c r="Q152" s="206" t="str">
        <f t="shared" si="195"/>
        <v/>
      </c>
      <c r="R152" s="205" t="str">
        <f t="shared" si="196"/>
        <v/>
      </c>
      <c r="S152" s="206" t="str">
        <f t="shared" si="196"/>
        <v/>
      </c>
      <c r="T152" s="190">
        <f t="shared" si="122"/>
        <v>0</v>
      </c>
      <c r="U152" s="191">
        <f t="shared" si="123"/>
        <v>0</v>
      </c>
      <c r="V152" s="632"/>
      <c r="W152" s="632"/>
      <c r="X152" s="632"/>
      <c r="Y152" s="632"/>
      <c r="Z152" s="632"/>
      <c r="AA152" s="632"/>
      <c r="AB152" s="632"/>
      <c r="AC152" s="632"/>
      <c r="AD152" s="632"/>
      <c r="AE152" s="632"/>
      <c r="AF152" s="632"/>
      <c r="AG152" s="632"/>
      <c r="AH152" s="632"/>
      <c r="AI152" s="632"/>
      <c r="AJ152" s="632"/>
      <c r="AK152" s="632"/>
      <c r="AL152" s="632"/>
      <c r="AM152" s="636" t="str">
        <f t="shared" ca="1" si="197"/>
        <v/>
      </c>
      <c r="AN152" s="636"/>
      <c r="AO152" s="634" t="str">
        <f t="shared" ca="1" si="208"/>
        <v/>
      </c>
      <c r="AP152" s="634"/>
      <c r="AQ152" s="192">
        <f t="shared" si="198"/>
        <v>0</v>
      </c>
      <c r="AR152" s="192">
        <f t="shared" si="209"/>
        <v>0</v>
      </c>
      <c r="AS152" s="22">
        <f t="shared" si="199"/>
        <v>0</v>
      </c>
      <c r="AT152" s="135">
        <f t="shared" si="200"/>
        <v>0</v>
      </c>
      <c r="AU152" s="560">
        <f t="shared" si="201"/>
        <v>0</v>
      </c>
      <c r="AV152" s="560">
        <f t="shared" si="202"/>
        <v>0</v>
      </c>
      <c r="AW152" s="135">
        <f t="shared" si="203"/>
        <v>0</v>
      </c>
      <c r="AX152" s="22">
        <f t="shared" si="204"/>
        <v>0</v>
      </c>
      <c r="AY152" s="192">
        <f t="shared" si="205"/>
        <v>0</v>
      </c>
      <c r="AZ152" s="192">
        <f t="shared" si="206"/>
        <v>0</v>
      </c>
      <c r="BA152" s="138">
        <f t="shared" si="135"/>
        <v>0</v>
      </c>
      <c r="BB152" s="138">
        <f t="shared" si="136"/>
        <v>0</v>
      </c>
      <c r="BC152" s="138">
        <f t="shared" si="137"/>
        <v>0</v>
      </c>
      <c r="BD152" s="138">
        <f t="shared" si="138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3.5" hidden="1" customHeight="1" thickBot="1">
      <c r="A153" s="194"/>
      <c r="B153" s="195"/>
      <c r="C153" s="228"/>
      <c r="D153" s="564">
        <f t="shared" si="210"/>
        <v>0</v>
      </c>
      <c r="E153" s="561" t="str">
        <f>E15</f>
        <v>TuS Kriegsfeld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07"/>
        <v/>
      </c>
      <c r="Q153" s="206" t="str">
        <f t="shared" si="195"/>
        <v/>
      </c>
      <c r="R153" s="205" t="str">
        <f t="shared" si="196"/>
        <v/>
      </c>
      <c r="S153" s="206" t="str">
        <f t="shared" si="196"/>
        <v/>
      </c>
      <c r="T153" s="190">
        <f t="shared" si="122"/>
        <v>0</v>
      </c>
      <c r="U153" s="191">
        <f t="shared" si="123"/>
        <v>0</v>
      </c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2"/>
      <c r="AM153" s="633" t="str">
        <f t="shared" ca="1" si="197"/>
        <v/>
      </c>
      <c r="AN153" s="633"/>
      <c r="AO153" s="634" t="str">
        <f t="shared" ca="1" si="208"/>
        <v/>
      </c>
      <c r="AP153" s="634"/>
      <c r="AQ153" s="192">
        <f t="shared" si="198"/>
        <v>0</v>
      </c>
      <c r="AR153" s="192">
        <f t="shared" si="209"/>
        <v>0</v>
      </c>
      <c r="AS153" s="22">
        <f t="shared" si="199"/>
        <v>0</v>
      </c>
      <c r="AT153" s="135">
        <f t="shared" si="200"/>
        <v>0</v>
      </c>
      <c r="AU153" s="560">
        <f t="shared" si="201"/>
        <v>0</v>
      </c>
      <c r="AV153" s="560">
        <f t="shared" si="202"/>
        <v>0</v>
      </c>
      <c r="AW153" s="135">
        <f t="shared" si="203"/>
        <v>0</v>
      </c>
      <c r="AX153" s="22">
        <f t="shared" si="204"/>
        <v>0</v>
      </c>
      <c r="AY153" s="192">
        <f t="shared" si="205"/>
        <v>0</v>
      </c>
      <c r="AZ153" s="192">
        <f t="shared" si="206"/>
        <v>0</v>
      </c>
      <c r="BA153" s="138">
        <f t="shared" si="135"/>
        <v>0</v>
      </c>
      <c r="BB153" s="138">
        <f t="shared" si="136"/>
        <v>0</v>
      </c>
      <c r="BC153" s="138">
        <f t="shared" si="137"/>
        <v>0</v>
      </c>
      <c r="BD153" s="138">
        <f t="shared" si="138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3.5" hidden="1" customHeight="1" thickBot="1">
      <c r="A154" s="194"/>
      <c r="B154" s="195"/>
      <c r="C154" s="228"/>
      <c r="D154" s="564">
        <f t="shared" si="210"/>
        <v>0</v>
      </c>
      <c r="E154" s="561" t="str">
        <f>E18</f>
        <v>Feuerball Kaiserslautern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07"/>
        <v/>
      </c>
      <c r="Q154" s="206" t="str">
        <f t="shared" si="195"/>
        <v/>
      </c>
      <c r="R154" s="205" t="str">
        <f t="shared" si="196"/>
        <v/>
      </c>
      <c r="S154" s="206" t="str">
        <f t="shared" si="196"/>
        <v/>
      </c>
      <c r="T154" s="190">
        <f t="shared" si="122"/>
        <v>0</v>
      </c>
      <c r="U154" s="191">
        <f t="shared" si="123"/>
        <v>0</v>
      </c>
      <c r="V154" s="632"/>
      <c r="W154" s="632"/>
      <c r="X154" s="632"/>
      <c r="Y154" s="632"/>
      <c r="Z154" s="632"/>
      <c r="AA154" s="632"/>
      <c r="AB154" s="632"/>
      <c r="AC154" s="632"/>
      <c r="AD154" s="632"/>
      <c r="AE154" s="632"/>
      <c r="AF154" s="632"/>
      <c r="AG154" s="632"/>
      <c r="AH154" s="632"/>
      <c r="AI154" s="632"/>
      <c r="AJ154" s="632"/>
      <c r="AK154" s="632"/>
      <c r="AL154" s="632"/>
      <c r="AM154" s="633" t="str">
        <f t="shared" ca="1" si="197"/>
        <v/>
      </c>
      <c r="AN154" s="633"/>
      <c r="AO154" s="634" t="str">
        <f t="shared" ca="1" si="208"/>
        <v/>
      </c>
      <c r="AP154" s="634"/>
      <c r="AQ154" s="192">
        <f t="shared" si="198"/>
        <v>0</v>
      </c>
      <c r="AR154" s="192">
        <f t="shared" si="209"/>
        <v>0</v>
      </c>
      <c r="AS154" s="22">
        <f t="shared" si="199"/>
        <v>0</v>
      </c>
      <c r="AT154" s="135">
        <f t="shared" si="200"/>
        <v>0</v>
      </c>
      <c r="AU154" s="560">
        <f t="shared" si="201"/>
        <v>0</v>
      </c>
      <c r="AV154" s="560">
        <f t="shared" si="202"/>
        <v>0</v>
      </c>
      <c r="AW154" s="135">
        <f t="shared" si="203"/>
        <v>0</v>
      </c>
      <c r="AX154" s="22">
        <f t="shared" si="204"/>
        <v>0</v>
      </c>
      <c r="AY154" s="192">
        <f t="shared" si="205"/>
        <v>0</v>
      </c>
      <c r="AZ154" s="192">
        <f t="shared" si="206"/>
        <v>0</v>
      </c>
      <c r="BA154" s="138">
        <f t="shared" si="135"/>
        <v>0</v>
      </c>
      <c r="BB154" s="138">
        <f t="shared" si="136"/>
        <v>0</v>
      </c>
      <c r="BC154" s="138">
        <f t="shared" si="137"/>
        <v>0</v>
      </c>
      <c r="BD154" s="138">
        <f t="shared" si="138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3.5" hidden="1" customHeight="1" thickBot="1">
      <c r="A155" s="194"/>
      <c r="B155" s="195"/>
      <c r="C155" s="228"/>
      <c r="D155" s="564">
        <f t="shared" si="210"/>
        <v>0</v>
      </c>
      <c r="E155" s="561" t="str">
        <f>E21</f>
        <v>TSG Trippstadt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07"/>
        <v/>
      </c>
      <c r="Q155" s="206" t="str">
        <f t="shared" si="195"/>
        <v/>
      </c>
      <c r="R155" s="205" t="str">
        <f t="shared" si="196"/>
        <v/>
      </c>
      <c r="S155" s="206" t="str">
        <f t="shared" si="196"/>
        <v/>
      </c>
      <c r="T155" s="190">
        <f t="shared" si="122"/>
        <v>0</v>
      </c>
      <c r="U155" s="191">
        <f t="shared" si="123"/>
        <v>0</v>
      </c>
      <c r="V155" s="632"/>
      <c r="W155" s="632"/>
      <c r="X155" s="632"/>
      <c r="Y155" s="632"/>
      <c r="Z155" s="632"/>
      <c r="AA155" s="632"/>
      <c r="AB155" s="632"/>
      <c r="AC155" s="632"/>
      <c r="AD155" s="632"/>
      <c r="AE155" s="632"/>
      <c r="AF155" s="632"/>
      <c r="AG155" s="632"/>
      <c r="AH155" s="632"/>
      <c r="AI155" s="632"/>
      <c r="AJ155" s="632"/>
      <c r="AK155" s="632"/>
      <c r="AL155" s="632"/>
      <c r="AM155" s="633" t="str">
        <f t="shared" ca="1" si="197"/>
        <v/>
      </c>
      <c r="AN155" s="633"/>
      <c r="AO155" s="634" t="str">
        <f t="shared" ca="1" si="208"/>
        <v/>
      </c>
      <c r="AP155" s="634"/>
      <c r="AQ155" s="192">
        <f t="shared" si="198"/>
        <v>0</v>
      </c>
      <c r="AR155" s="192">
        <f t="shared" si="209"/>
        <v>0</v>
      </c>
      <c r="AS155" s="22">
        <f t="shared" si="199"/>
        <v>0</v>
      </c>
      <c r="AT155" s="135">
        <f t="shared" si="200"/>
        <v>0</v>
      </c>
      <c r="AU155" s="560">
        <f t="shared" si="201"/>
        <v>0</v>
      </c>
      <c r="AV155" s="560">
        <f t="shared" si="202"/>
        <v>0</v>
      </c>
      <c r="AW155" s="135">
        <f t="shared" si="203"/>
        <v>0</v>
      </c>
      <c r="AX155" s="22">
        <f t="shared" si="204"/>
        <v>0</v>
      </c>
      <c r="AY155" s="192">
        <f t="shared" si="205"/>
        <v>0</v>
      </c>
      <c r="AZ155" s="192">
        <f t="shared" si="206"/>
        <v>0</v>
      </c>
      <c r="BA155" s="138">
        <f t="shared" si="135"/>
        <v>0</v>
      </c>
      <c r="BB155" s="138">
        <f t="shared" si="136"/>
        <v>0</v>
      </c>
      <c r="BC155" s="138">
        <f t="shared" si="137"/>
        <v>0</v>
      </c>
      <c r="BD155" s="138">
        <f t="shared" si="138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3.5" hidden="1" customHeight="1" thickBot="1">
      <c r="A156" s="194"/>
      <c r="B156" s="195"/>
      <c r="C156" s="228"/>
      <c r="D156" s="564">
        <f t="shared" si="210"/>
        <v>0</v>
      </c>
      <c r="E156" s="561" t="str">
        <f>E24</f>
        <v>Rodenbach/Weilerbach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07"/>
        <v/>
      </c>
      <c r="Q156" s="206" t="str">
        <f t="shared" si="195"/>
        <v/>
      </c>
      <c r="R156" s="205" t="str">
        <f t="shared" si="196"/>
        <v/>
      </c>
      <c r="S156" s="206" t="str">
        <f t="shared" si="196"/>
        <v/>
      </c>
      <c r="T156" s="190">
        <f t="shared" si="122"/>
        <v>0</v>
      </c>
      <c r="U156" s="191">
        <f t="shared" si="123"/>
        <v>0</v>
      </c>
      <c r="V156" s="632"/>
      <c r="W156" s="632"/>
      <c r="X156" s="632"/>
      <c r="Y156" s="632"/>
      <c r="Z156" s="632"/>
      <c r="AA156" s="632"/>
      <c r="AB156" s="632"/>
      <c r="AC156" s="632"/>
      <c r="AD156" s="632"/>
      <c r="AE156" s="632"/>
      <c r="AF156" s="632"/>
      <c r="AG156" s="632"/>
      <c r="AH156" s="632"/>
      <c r="AI156" s="632"/>
      <c r="AJ156" s="632"/>
      <c r="AK156" s="632"/>
      <c r="AL156" s="632"/>
      <c r="AM156" s="633" t="str">
        <f t="shared" ca="1" si="197"/>
        <v/>
      </c>
      <c r="AN156" s="633"/>
      <c r="AO156" s="634" t="str">
        <f t="shared" ca="1" si="208"/>
        <v/>
      </c>
      <c r="AP156" s="634"/>
      <c r="AQ156" s="192">
        <f t="shared" si="198"/>
        <v>0</v>
      </c>
      <c r="AR156" s="192">
        <f t="shared" si="209"/>
        <v>0</v>
      </c>
      <c r="AS156" s="22">
        <f t="shared" si="199"/>
        <v>0</v>
      </c>
      <c r="AT156" s="135">
        <f t="shared" si="200"/>
        <v>0</v>
      </c>
      <c r="AU156" s="560">
        <f t="shared" si="201"/>
        <v>0</v>
      </c>
      <c r="AV156" s="560">
        <f t="shared" si="202"/>
        <v>0</v>
      </c>
      <c r="AW156" s="135">
        <f t="shared" si="203"/>
        <v>0</v>
      </c>
      <c r="AX156" s="22">
        <f t="shared" si="204"/>
        <v>0</v>
      </c>
      <c r="AY156" s="192">
        <f t="shared" si="205"/>
        <v>0</v>
      </c>
      <c r="AZ156" s="192">
        <f t="shared" si="206"/>
        <v>0</v>
      </c>
      <c r="BA156" s="138">
        <f t="shared" si="135"/>
        <v>0</v>
      </c>
      <c r="BB156" s="138">
        <f t="shared" si="136"/>
        <v>0</v>
      </c>
      <c r="BC156" s="138">
        <f t="shared" si="137"/>
        <v>0</v>
      </c>
      <c r="BD156" s="138">
        <f t="shared" si="138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3.5" hidden="1" customHeight="1" thickBot="1">
      <c r="A157" s="194"/>
      <c r="B157" s="195"/>
      <c r="C157" s="228"/>
      <c r="D157" s="564">
        <f t="shared" si="210"/>
        <v>0</v>
      </c>
      <c r="E157" s="561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07"/>
        <v/>
      </c>
      <c r="Q157" s="206" t="str">
        <f t="shared" si="195"/>
        <v/>
      </c>
      <c r="R157" s="205" t="str">
        <f t="shared" si="196"/>
        <v/>
      </c>
      <c r="S157" s="206" t="str">
        <f t="shared" si="196"/>
        <v/>
      </c>
      <c r="T157" s="190">
        <f t="shared" si="122"/>
        <v>0</v>
      </c>
      <c r="U157" s="191">
        <f t="shared" si="123"/>
        <v>0</v>
      </c>
      <c r="V157" s="632"/>
      <c r="W157" s="632"/>
      <c r="X157" s="632"/>
      <c r="Y157" s="632"/>
      <c r="Z157" s="632"/>
      <c r="AA157" s="632"/>
      <c r="AB157" s="632"/>
      <c r="AC157" s="632"/>
      <c r="AD157" s="632"/>
      <c r="AE157" s="632"/>
      <c r="AF157" s="632"/>
      <c r="AG157" s="632"/>
      <c r="AH157" s="632"/>
      <c r="AI157" s="632"/>
      <c r="AJ157" s="632"/>
      <c r="AK157" s="632"/>
      <c r="AL157" s="632"/>
      <c r="AM157" s="633" t="str">
        <f t="shared" ca="1" si="197"/>
        <v/>
      </c>
      <c r="AN157" s="633"/>
      <c r="AO157" s="634" t="str">
        <f t="shared" ca="1" si="208"/>
        <v/>
      </c>
      <c r="AP157" s="634"/>
      <c r="AQ157" s="192">
        <f t="shared" si="198"/>
        <v>0</v>
      </c>
      <c r="AR157" s="192">
        <f t="shared" si="209"/>
        <v>0</v>
      </c>
      <c r="AS157" s="22">
        <f t="shared" si="199"/>
        <v>0</v>
      </c>
      <c r="AT157" s="135">
        <f t="shared" si="200"/>
        <v>0</v>
      </c>
      <c r="AU157" s="560">
        <f t="shared" si="201"/>
        <v>0</v>
      </c>
      <c r="AV157" s="560">
        <f t="shared" si="202"/>
        <v>0</v>
      </c>
      <c r="AW157" s="135">
        <f t="shared" si="203"/>
        <v>0</v>
      </c>
      <c r="AX157" s="22">
        <f t="shared" si="204"/>
        <v>0</v>
      </c>
      <c r="AY157" s="192">
        <f t="shared" si="205"/>
        <v>0</v>
      </c>
      <c r="AZ157" s="192">
        <f t="shared" si="206"/>
        <v>0</v>
      </c>
      <c r="BA157" s="138">
        <f t="shared" si="135"/>
        <v>0</v>
      </c>
      <c r="BB157" s="138">
        <f t="shared" si="136"/>
        <v>0</v>
      </c>
      <c r="BC157" s="138">
        <f t="shared" si="137"/>
        <v>0</v>
      </c>
      <c r="BD157" s="138">
        <f t="shared" si="138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3.5" hidden="1" customHeight="1" thickBot="1">
      <c r="A158" s="208"/>
      <c r="B158" s="209"/>
      <c r="C158" s="229"/>
      <c r="D158" s="565">
        <f t="shared" si="210"/>
        <v>0</v>
      </c>
      <c r="E158" s="566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07"/>
        <v/>
      </c>
      <c r="Q158" s="219" t="str">
        <f t="shared" si="195"/>
        <v/>
      </c>
      <c r="R158" s="218" t="str">
        <f t="shared" si="196"/>
        <v/>
      </c>
      <c r="S158" s="219" t="str">
        <f t="shared" si="196"/>
        <v/>
      </c>
      <c r="T158" s="190">
        <f t="shared" si="122"/>
        <v>0</v>
      </c>
      <c r="U158" s="191">
        <f t="shared" si="123"/>
        <v>0</v>
      </c>
      <c r="V158" s="637"/>
      <c r="W158" s="637"/>
      <c r="X158" s="637"/>
      <c r="Y158" s="637"/>
      <c r="Z158" s="637"/>
      <c r="AA158" s="637"/>
      <c r="AB158" s="637"/>
      <c r="AC158" s="637"/>
      <c r="AD158" s="637"/>
      <c r="AE158" s="637"/>
      <c r="AF158" s="637"/>
      <c r="AG158" s="637"/>
      <c r="AH158" s="637"/>
      <c r="AI158" s="637"/>
      <c r="AJ158" s="637"/>
      <c r="AK158" s="637"/>
      <c r="AL158" s="637"/>
      <c r="AM158" s="638" t="str">
        <f t="shared" ca="1" si="197"/>
        <v/>
      </c>
      <c r="AN158" s="638"/>
      <c r="AO158" s="639" t="str">
        <f t="shared" ca="1" si="208"/>
        <v/>
      </c>
      <c r="AP158" s="639"/>
      <c r="AQ158" s="192">
        <f t="shared" si="198"/>
        <v>0</v>
      </c>
      <c r="AR158" s="192">
        <f t="shared" si="209"/>
        <v>0</v>
      </c>
      <c r="AS158" s="22">
        <f t="shared" si="199"/>
        <v>0</v>
      </c>
      <c r="AT158" s="135">
        <f t="shared" si="200"/>
        <v>0</v>
      </c>
      <c r="AU158" s="560">
        <f t="shared" si="201"/>
        <v>0</v>
      </c>
      <c r="AV158" s="560">
        <f t="shared" si="202"/>
        <v>0</v>
      </c>
      <c r="AW158" s="135">
        <f t="shared" si="203"/>
        <v>0</v>
      </c>
      <c r="AX158" s="22">
        <f t="shared" si="204"/>
        <v>0</v>
      </c>
      <c r="AY158" s="192">
        <f t="shared" si="205"/>
        <v>0</v>
      </c>
      <c r="AZ158" s="192">
        <f t="shared" si="206"/>
        <v>0</v>
      </c>
      <c r="BA158" s="138">
        <f t="shared" si="135"/>
        <v>0</v>
      </c>
      <c r="BB158" s="138">
        <f t="shared" si="136"/>
        <v>0</v>
      </c>
      <c r="BC158" s="138">
        <f t="shared" si="137"/>
        <v>0</v>
      </c>
      <c r="BD158" s="138">
        <f t="shared" si="138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2.75" customHeight="1">
      <c r="A159" s="20"/>
      <c r="C159" s="22"/>
      <c r="AQ159" s="234"/>
      <c r="AR159" s="234"/>
      <c r="AS159" s="234"/>
      <c r="AX159" s="234"/>
      <c r="AY159" s="234"/>
      <c r="AZ159" s="234"/>
      <c r="BA159" s="223">
        <f t="shared" ref="BA159:BH159" si="211">SUM(BA149:BA158)</f>
        <v>0</v>
      </c>
      <c r="BB159" s="223">
        <f t="shared" si="211"/>
        <v>0</v>
      </c>
      <c r="BC159" s="223">
        <f t="shared" si="211"/>
        <v>0</v>
      </c>
      <c r="BD159" s="223">
        <f>SUM(BD149:BD158)</f>
        <v>0</v>
      </c>
      <c r="BE159" s="223">
        <f t="shared" si="211"/>
        <v>0</v>
      </c>
      <c r="BF159" s="223">
        <f t="shared" si="211"/>
        <v>0</v>
      </c>
      <c r="BG159" s="223">
        <f t="shared" si="211"/>
        <v>0</v>
      </c>
      <c r="BH159" s="223">
        <f t="shared" si="211"/>
        <v>0</v>
      </c>
      <c r="BI159" s="22">
        <f>SUM(BA159:BH159)</f>
        <v>0</v>
      </c>
    </row>
    <row r="160" spans="1:61" ht="14.4">
      <c r="BA160" s="176" t="s">
        <v>46</v>
      </c>
      <c r="BB160" s="176" t="s">
        <v>47</v>
      </c>
      <c r="BC160" s="176" t="s">
        <v>48</v>
      </c>
      <c r="BD160" s="176" t="s">
        <v>49</v>
      </c>
      <c r="BE160" s="176" t="s">
        <v>46</v>
      </c>
      <c r="BF160" s="176" t="s">
        <v>47</v>
      </c>
      <c r="BG160" s="176" t="s">
        <v>48</v>
      </c>
      <c r="BH160" s="176" t="s">
        <v>49</v>
      </c>
    </row>
    <row r="161" spans="53:60">
      <c r="BA161" s="616" t="s">
        <v>39</v>
      </c>
      <c r="BB161" s="616"/>
      <c r="BC161" s="616"/>
      <c r="BD161" s="616"/>
      <c r="BE161" s="616" t="s">
        <v>40</v>
      </c>
      <c r="BF161" s="616"/>
      <c r="BG161" s="616"/>
      <c r="BH161" s="616"/>
    </row>
  </sheetData>
  <mergeCells count="389">
    <mergeCell ref="V158:AL158"/>
    <mergeCell ref="AM158:AN158"/>
    <mergeCell ref="AO158:AP158"/>
    <mergeCell ref="BA161:BD161"/>
    <mergeCell ref="BE161:BH161"/>
    <mergeCell ref="V156:AL156"/>
    <mergeCell ref="AM156:AN156"/>
    <mergeCell ref="AO156:AP156"/>
    <mergeCell ref="V157:AL157"/>
    <mergeCell ref="AM157:AN157"/>
    <mergeCell ref="AO157:AP157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  <mergeCell ref="V153:AL153"/>
    <mergeCell ref="AM153:AN153"/>
    <mergeCell ref="AO153:AP153"/>
    <mergeCell ref="V150:AL150"/>
    <mergeCell ref="AM150:AN150"/>
    <mergeCell ref="AO150:AP150"/>
    <mergeCell ref="V151:AL151"/>
    <mergeCell ref="AM151:AN151"/>
    <mergeCell ref="AO151:AP151"/>
    <mergeCell ref="V147:AL147"/>
    <mergeCell ref="AM147:AN147"/>
    <mergeCell ref="AO147:AP147"/>
    <mergeCell ref="V149:AL149"/>
    <mergeCell ref="AM149:AN149"/>
    <mergeCell ref="AO149:AP149"/>
    <mergeCell ref="V145:AL145"/>
    <mergeCell ref="AM145:AN145"/>
    <mergeCell ref="AO145:AP145"/>
    <mergeCell ref="V146:AL146"/>
    <mergeCell ref="AM146:AN146"/>
    <mergeCell ref="AO146:AP146"/>
    <mergeCell ref="V143:AL143"/>
    <mergeCell ref="AM143:AN143"/>
    <mergeCell ref="AO143:AP143"/>
    <mergeCell ref="V144:AL144"/>
    <mergeCell ref="AM144:AN144"/>
    <mergeCell ref="AO144:AP144"/>
    <mergeCell ref="V141:AL141"/>
    <mergeCell ref="AM141:AN141"/>
    <mergeCell ref="AO141:AP141"/>
    <mergeCell ref="V142:AL142"/>
    <mergeCell ref="AM142:AN142"/>
    <mergeCell ref="AO142:AP142"/>
    <mergeCell ref="V139:AL139"/>
    <mergeCell ref="AM139:AN139"/>
    <mergeCell ref="AO139:AP139"/>
    <mergeCell ref="V140:AL140"/>
    <mergeCell ref="AM140:AN140"/>
    <mergeCell ref="AO140:AP140"/>
    <mergeCell ref="V136:AL136"/>
    <mergeCell ref="AM136:AN136"/>
    <mergeCell ref="AO136:AP136"/>
    <mergeCell ref="V138:AL138"/>
    <mergeCell ref="AM138:AN138"/>
    <mergeCell ref="AO138:AP138"/>
    <mergeCell ref="V134:AL134"/>
    <mergeCell ref="AM134:AN134"/>
    <mergeCell ref="AO134:AP134"/>
    <mergeCell ref="V135:AL135"/>
    <mergeCell ref="AM135:AN135"/>
    <mergeCell ref="AO135:AP135"/>
    <mergeCell ref="V132:AL132"/>
    <mergeCell ref="AM132:AN132"/>
    <mergeCell ref="AO132:AP132"/>
    <mergeCell ref="V133:AL133"/>
    <mergeCell ref="AM133:AN133"/>
    <mergeCell ref="AO133:AP133"/>
    <mergeCell ref="V130:AL130"/>
    <mergeCell ref="AM130:AN130"/>
    <mergeCell ref="AO130:AP130"/>
    <mergeCell ref="V131:AL131"/>
    <mergeCell ref="AM131:AN131"/>
    <mergeCell ref="AO131:AP131"/>
    <mergeCell ref="V128:AL128"/>
    <mergeCell ref="AM128:AN128"/>
    <mergeCell ref="AO128:AP128"/>
    <mergeCell ref="V129:AL129"/>
    <mergeCell ref="AM129:AN129"/>
    <mergeCell ref="AO129:AP129"/>
    <mergeCell ref="V125:AL125"/>
    <mergeCell ref="AM125:AN125"/>
    <mergeCell ref="AO125:AP125"/>
    <mergeCell ref="V127:AL127"/>
    <mergeCell ref="AM127:AN127"/>
    <mergeCell ref="AO127:AP127"/>
    <mergeCell ref="V123:AL123"/>
    <mergeCell ref="AM123:AN123"/>
    <mergeCell ref="AO123:AP123"/>
    <mergeCell ref="V124:AL124"/>
    <mergeCell ref="AM124:AN124"/>
    <mergeCell ref="AO124:AP124"/>
    <mergeCell ref="V121:AL121"/>
    <mergeCell ref="AM121:AN121"/>
    <mergeCell ref="AO121:AP121"/>
    <mergeCell ref="V122:AL122"/>
    <mergeCell ref="AM122:AN122"/>
    <mergeCell ref="AO122:AP122"/>
    <mergeCell ref="V119:AL119"/>
    <mergeCell ref="AM119:AN119"/>
    <mergeCell ref="AO119:AP119"/>
    <mergeCell ref="V120:AL120"/>
    <mergeCell ref="AM120:AN120"/>
    <mergeCell ref="AO120:AP120"/>
    <mergeCell ref="V117:AL117"/>
    <mergeCell ref="AM117:AN117"/>
    <mergeCell ref="AO117:AP117"/>
    <mergeCell ref="V118:AL118"/>
    <mergeCell ref="AM118:AN118"/>
    <mergeCell ref="AO118:AP118"/>
    <mergeCell ref="V114:AL114"/>
    <mergeCell ref="AM114:AN114"/>
    <mergeCell ref="AO114:AP114"/>
    <mergeCell ref="V116:AL116"/>
    <mergeCell ref="AM116:AN116"/>
    <mergeCell ref="AO116:AP116"/>
    <mergeCell ref="V112:AL112"/>
    <mergeCell ref="AM112:AN112"/>
    <mergeCell ref="AO112:AP112"/>
    <mergeCell ref="V113:AL113"/>
    <mergeCell ref="AM113:AN113"/>
    <mergeCell ref="AO113:AP113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109:AL109"/>
    <mergeCell ref="AM109:AN109"/>
    <mergeCell ref="AO109:AP109"/>
    <mergeCell ref="V106:AL106"/>
    <mergeCell ref="AM106:AN106"/>
    <mergeCell ref="AO106:AP106"/>
    <mergeCell ref="V107:AL107"/>
    <mergeCell ref="AM107:AN107"/>
    <mergeCell ref="AO107:AP107"/>
    <mergeCell ref="V103:AL103"/>
    <mergeCell ref="AM103:AN103"/>
    <mergeCell ref="AO103:AP103"/>
    <mergeCell ref="V105:AL105"/>
    <mergeCell ref="AM105:AN105"/>
    <mergeCell ref="AO105:AP105"/>
    <mergeCell ref="V101:AL101"/>
    <mergeCell ref="AM101:AN101"/>
    <mergeCell ref="AO101:AP101"/>
    <mergeCell ref="V102:AL102"/>
    <mergeCell ref="AM102:AN102"/>
    <mergeCell ref="AO102:AP102"/>
    <mergeCell ref="V99:AL99"/>
    <mergeCell ref="AM99:AN99"/>
    <mergeCell ref="AO99:AP99"/>
    <mergeCell ref="V100:AL100"/>
    <mergeCell ref="AM100:AN100"/>
    <mergeCell ref="AO100:AP100"/>
    <mergeCell ref="V97:AL97"/>
    <mergeCell ref="AM97:AN97"/>
    <mergeCell ref="AO97:AP97"/>
    <mergeCell ref="V98:AL98"/>
    <mergeCell ref="AM98:AN98"/>
    <mergeCell ref="AO98:AP98"/>
    <mergeCell ref="V95:AL95"/>
    <mergeCell ref="AM95:AN95"/>
    <mergeCell ref="AO95:AP95"/>
    <mergeCell ref="V96:AL96"/>
    <mergeCell ref="AM96:AN96"/>
    <mergeCell ref="AO96:AP96"/>
    <mergeCell ref="V92:AL92"/>
    <mergeCell ref="AM92:AN92"/>
    <mergeCell ref="AO92:AP92"/>
    <mergeCell ref="V94:AL94"/>
    <mergeCell ref="AM94:AN94"/>
    <mergeCell ref="AO94:AP94"/>
    <mergeCell ref="V90:AL90"/>
    <mergeCell ref="AM90:AN90"/>
    <mergeCell ref="AO90:AP90"/>
    <mergeCell ref="V91:AL91"/>
    <mergeCell ref="AM91:AN91"/>
    <mergeCell ref="AO91:AP91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84:AL84"/>
    <mergeCell ref="AM84:AN84"/>
    <mergeCell ref="AO84:AP84"/>
    <mergeCell ref="V85:AL85"/>
    <mergeCell ref="AM85:AN85"/>
    <mergeCell ref="AO85:AP85"/>
    <mergeCell ref="V81:AL81"/>
    <mergeCell ref="AM81:AN81"/>
    <mergeCell ref="AO81:AP81"/>
    <mergeCell ref="V83:AL83"/>
    <mergeCell ref="AM83:AN83"/>
    <mergeCell ref="AO83:AP83"/>
    <mergeCell ref="V79:AL79"/>
    <mergeCell ref="AM79:AN79"/>
    <mergeCell ref="AO79:AP79"/>
    <mergeCell ref="V80:AL80"/>
    <mergeCell ref="AM80:AN80"/>
    <mergeCell ref="AO80:AP80"/>
    <mergeCell ref="V77:AL77"/>
    <mergeCell ref="AM77:AN77"/>
    <mergeCell ref="AO77:AP77"/>
    <mergeCell ref="V78:AL78"/>
    <mergeCell ref="AM78:AN78"/>
    <mergeCell ref="AO78:AP78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74:AL74"/>
    <mergeCell ref="AM74:AN74"/>
    <mergeCell ref="AO74:AP74"/>
    <mergeCell ref="V70:AL70"/>
    <mergeCell ref="AM70:AN70"/>
    <mergeCell ref="AO70:AP70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62:AL62"/>
    <mergeCell ref="AM62:AN62"/>
    <mergeCell ref="AO62:AP62"/>
    <mergeCell ref="V63:AL63"/>
    <mergeCell ref="AM63:AN63"/>
    <mergeCell ref="AO63:AP63"/>
    <mergeCell ref="V59:AL59"/>
    <mergeCell ref="AM59:AN59"/>
    <mergeCell ref="AO59:AP59"/>
    <mergeCell ref="V61:AL61"/>
    <mergeCell ref="AM61:AN61"/>
    <mergeCell ref="AO61:AP61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80" zoomScaleNormal="80" workbookViewId="0">
      <selection activeCell="G73" sqref="G73"/>
    </sheetView>
  </sheetViews>
  <sheetFormatPr baseColWidth="10" defaultColWidth="20.6640625" defaultRowHeight="13.2"/>
  <cols>
    <col min="1" max="1" width="10.44140625" style="8" bestFit="1" customWidth="1"/>
    <col min="2" max="2" width="30.6640625" style="21" bestFit="1" customWidth="1"/>
    <col min="3" max="3" width="9.88671875" style="8" bestFit="1" customWidth="1"/>
    <col min="4" max="5" width="23.33203125" style="8" bestFit="1" customWidth="1"/>
    <col min="6" max="6" width="6.44140625" style="8" bestFit="1" customWidth="1"/>
    <col min="7" max="7" width="4" style="8" bestFit="1" customWidth="1"/>
    <col min="8" max="8" width="6.44140625" style="8" bestFit="1" customWidth="1"/>
    <col min="9" max="9" width="4" style="8" bestFit="1" customWidth="1"/>
    <col min="10" max="10" width="6.44140625" style="8" bestFit="1" customWidth="1"/>
    <col min="11" max="11" width="4" style="8" bestFit="1" customWidth="1"/>
    <col min="12" max="12" width="6.44140625" style="8" bestFit="1" customWidth="1"/>
    <col min="13" max="13" width="4" style="8" bestFit="1" customWidth="1"/>
    <col min="14" max="14" width="6.44140625" style="8" bestFit="1" customWidth="1"/>
    <col min="15" max="15" width="4" style="8" bestFit="1" customWidth="1"/>
    <col min="16" max="16" width="7.109375" style="8" bestFit="1" customWidth="1"/>
    <col min="17" max="17" width="4" style="8" bestFit="1" customWidth="1"/>
    <col min="18" max="18" width="4.88671875" style="8" bestFit="1" customWidth="1"/>
    <col min="19" max="19" width="3.33203125" style="8" bestFit="1" customWidth="1"/>
    <col min="20" max="20" width="5.5546875" style="8" bestFit="1" customWidth="1"/>
    <col min="21" max="21" width="3.33203125" style="8" bestFit="1" customWidth="1"/>
    <col min="22" max="22" width="13.33203125" style="8" bestFit="1" customWidth="1"/>
    <col min="23" max="23" width="3.33203125" style="8" bestFit="1" customWidth="1"/>
    <col min="24" max="24" width="3.88671875" style="8" bestFit="1" customWidth="1"/>
    <col min="25" max="25" width="3.33203125" style="8" bestFit="1" customWidth="1"/>
    <col min="26" max="26" width="3.88671875" style="8" bestFit="1" customWidth="1"/>
    <col min="27" max="27" width="3.33203125" style="8" bestFit="1" customWidth="1"/>
    <col min="28" max="32" width="4.109375" style="8" bestFit="1" customWidth="1"/>
    <col min="33" max="33" width="5.5546875" style="8" bestFit="1" customWidth="1"/>
    <col min="34" max="34" width="3" style="8" bestFit="1" customWidth="1"/>
    <col min="35" max="35" width="7.109375" style="8" bestFit="1" customWidth="1"/>
    <col min="36" max="36" width="3" style="8" bestFit="1" customWidth="1"/>
    <col min="37" max="37" width="4.109375" style="8" bestFit="1" customWidth="1"/>
    <col min="38" max="38" width="12.44140625" style="8" bestFit="1" customWidth="1"/>
    <col min="39" max="39" width="4" style="8" bestFit="1" customWidth="1"/>
    <col min="40" max="40" width="13.21875" style="8" bestFit="1" customWidth="1"/>
    <col min="41" max="41" width="4" style="8" bestFit="1" customWidth="1"/>
    <col min="42" max="42" width="7.44140625" style="8" bestFit="1" customWidth="1"/>
    <col min="43" max="43" width="5.44140625" style="8" bestFit="1" customWidth="1"/>
    <col min="44" max="44" width="9" style="8" bestFit="1" customWidth="1"/>
    <col min="45" max="45" width="5.44140625" style="8" bestFit="1" customWidth="1"/>
    <col min="46" max="46" width="15.88671875" style="135" bestFit="1" customWidth="1"/>
    <col min="47" max="47" width="7.6640625" style="8" customWidth="1"/>
    <col min="48" max="48" width="4.6640625" style="8" customWidth="1"/>
    <col min="49" max="49" width="17.88671875" style="8" customWidth="1"/>
    <col min="50" max="50" width="3.44140625" style="8" bestFit="1" customWidth="1"/>
    <col min="51" max="59" width="3.33203125" style="8" bestFit="1" customWidth="1"/>
    <col min="60" max="60" width="3" style="8" bestFit="1" customWidth="1"/>
    <col min="61" max="61" width="3.33203125" style="8" bestFit="1" customWidth="1"/>
    <col min="62" max="62" width="11" style="8" customWidth="1"/>
    <col min="63" max="63" width="9" style="8" bestFit="1" customWidth="1"/>
    <col min="64" max="64" width="5.6640625" style="8" bestFit="1" customWidth="1"/>
    <col min="65" max="16384" width="20.6640625" style="8"/>
  </cols>
  <sheetData>
    <row r="1" spans="1:66" ht="58.2" customHeight="1" thickBot="1">
      <c r="A1" s="1"/>
      <c r="B1" s="2"/>
      <c r="C1" s="3"/>
      <c r="D1" s="4"/>
      <c r="E1" s="4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5"/>
      <c r="AM1" s="445"/>
      <c r="AN1" s="445"/>
      <c r="AO1" s="445"/>
      <c r="AP1" s="445"/>
      <c r="AQ1" s="445"/>
      <c r="AR1" s="445"/>
      <c r="AS1" s="5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3"/>
    </row>
    <row r="2" spans="1:66" ht="58.2" customHeight="1" thickBot="1">
      <c r="A2" s="1"/>
      <c r="B2" s="2"/>
      <c r="C2" s="3"/>
      <c r="D2" s="9"/>
      <c r="E2" s="10" t="s">
        <v>0</v>
      </c>
      <c r="F2" s="446" t="str">
        <f>E3</f>
        <v>Rodenbach N/G</v>
      </c>
      <c r="G2" s="446"/>
      <c r="H2" s="446" t="str">
        <f>E6</f>
        <v>Erlenbach/Morlautern</v>
      </c>
      <c r="I2" s="446"/>
      <c r="J2" s="446" t="str">
        <f>E9</f>
        <v>TSG Trippstadt</v>
      </c>
      <c r="K2" s="446"/>
      <c r="L2" s="446" t="str">
        <f>E12</f>
        <v>SV Miesau</v>
      </c>
      <c r="M2" s="446"/>
      <c r="N2" s="446" t="str">
        <f>E15</f>
        <v>Niederkirchen/Roßbach I</v>
      </c>
      <c r="O2" s="446"/>
      <c r="P2" s="446" t="str">
        <f>E18</f>
        <v>Rodenbach S/B</v>
      </c>
      <c r="Q2" s="446"/>
      <c r="R2" s="447" t="str">
        <f>E21</f>
        <v>Niederkirchen/Roßbach II</v>
      </c>
      <c r="S2" s="447"/>
      <c r="T2" s="448"/>
      <c r="U2" s="448"/>
      <c r="V2" s="448">
        <f>E27</f>
        <v>0</v>
      </c>
      <c r="W2" s="448"/>
      <c r="X2" s="448">
        <f>E30</f>
        <v>0</v>
      </c>
      <c r="Y2" s="448"/>
      <c r="Z2" s="459">
        <f>E33</f>
        <v>0</v>
      </c>
      <c r="AA2" s="459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460" t="s">
        <v>6</v>
      </c>
      <c r="AH2" s="461"/>
      <c r="AI2" s="460" t="s">
        <v>7</v>
      </c>
      <c r="AJ2" s="461"/>
      <c r="AK2" s="11" t="s">
        <v>8</v>
      </c>
      <c r="AL2" s="452" t="s">
        <v>9</v>
      </c>
      <c r="AM2" s="452"/>
      <c r="AN2" s="450" t="s">
        <v>10</v>
      </c>
      <c r="AO2" s="450"/>
      <c r="AP2" s="451" t="s">
        <v>11</v>
      </c>
      <c r="AQ2" s="451"/>
      <c r="AR2" s="12" t="s">
        <v>12</v>
      </c>
      <c r="AS2" s="13" t="s">
        <v>8</v>
      </c>
      <c r="AT2" s="14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</v>
      </c>
      <c r="BE2" s="16"/>
      <c r="BF2" s="15"/>
      <c r="BG2" s="16"/>
      <c r="BH2" s="15" t="s">
        <v>19</v>
      </c>
      <c r="BI2" s="15" t="s">
        <v>20</v>
      </c>
      <c r="BJ2" s="17"/>
      <c r="BK2" s="18" t="s">
        <v>21</v>
      </c>
      <c r="BL2" s="17"/>
      <c r="BM2" s="19"/>
      <c r="BN2" s="19"/>
    </row>
    <row r="3" spans="1:66" ht="16.2" thickBot="1">
      <c r="A3" s="20"/>
      <c r="C3" s="22"/>
      <c r="D3" s="23"/>
      <c r="E3" s="604" t="s">
        <v>96</v>
      </c>
      <c r="F3" s="24" t="s">
        <v>22</v>
      </c>
      <c r="G3" s="25" t="s">
        <v>22</v>
      </c>
      <c r="H3" s="26">
        <f>P39</f>
        <v>39</v>
      </c>
      <c r="I3" s="27">
        <f>Q39</f>
        <v>75</v>
      </c>
      <c r="J3" s="28">
        <f>P40</f>
        <v>36</v>
      </c>
      <c r="K3" s="29">
        <f>Q40</f>
        <v>75</v>
      </c>
      <c r="L3" s="26" t="str">
        <f>P41</f>
        <v/>
      </c>
      <c r="M3" s="30" t="str">
        <f>Q41</f>
        <v/>
      </c>
      <c r="N3" s="24" t="str">
        <f>P42</f>
        <v/>
      </c>
      <c r="O3" s="25" t="str">
        <f>Q42</f>
        <v/>
      </c>
      <c r="P3" s="26">
        <f>P43</f>
        <v>75</v>
      </c>
      <c r="Q3" s="30">
        <f>Q43</f>
        <v>57</v>
      </c>
      <c r="R3" s="24">
        <f>P44</f>
        <v>100</v>
      </c>
      <c r="S3" s="31">
        <f>Q44</f>
        <v>91</v>
      </c>
      <c r="T3" s="235"/>
      <c r="U3" s="236"/>
      <c r="V3" s="495" t="str">
        <f>P46</f>
        <v/>
      </c>
      <c r="W3" s="247" t="str">
        <f>Q46</f>
        <v/>
      </c>
      <c r="X3" s="235" t="str">
        <f>P47</f>
        <v/>
      </c>
      <c r="Y3" s="496" t="str">
        <f>Q47</f>
        <v/>
      </c>
      <c r="Z3" s="497" t="str">
        <f>P48</f>
        <v/>
      </c>
      <c r="AA3" s="497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7">
        <f t="shared" ref="AL3:AM5" si="0">SUM(H3,J3,L3,N3,P3,R3,T3,V3,X3,Z3)</f>
        <v>250</v>
      </c>
      <c r="AM3" s="38">
        <f t="shared" si="0"/>
        <v>298</v>
      </c>
      <c r="AN3" s="38">
        <f>SUM(G6,G9,G12,G15,G18,G21,G24,G27,G30,G33)</f>
        <v>219</v>
      </c>
      <c r="AO3" s="39">
        <f>SUM(F6,F9,F12,F15,F18,F21,F24,F27,F30,F33)</f>
        <v>250</v>
      </c>
      <c r="AP3" s="40">
        <f>AL3+AN3</f>
        <v>469</v>
      </c>
      <c r="AQ3" s="41">
        <f>AM3+AO3</f>
        <v>548</v>
      </c>
      <c r="AR3" s="42">
        <f>IF(AQ3=0,"",AP3/AQ3)</f>
        <v>0.8558394160583942</v>
      </c>
      <c r="AS3" s="43"/>
      <c r="AT3" s="44" t="s">
        <v>23</v>
      </c>
      <c r="AU3" s="45"/>
      <c r="AV3" s="45"/>
      <c r="AW3" s="45"/>
      <c r="AX3" s="45">
        <f>IF(H4&gt;I4,1,0)</f>
        <v>0</v>
      </c>
      <c r="AY3" s="46">
        <f>IF(J4&gt;K4,1,0)</f>
        <v>0</v>
      </c>
      <c r="AZ3" s="45">
        <f>IF(L4&gt;M4,1,0)</f>
        <v>0</v>
      </c>
      <c r="BA3" s="46">
        <f>IF(N4&gt;O4,1,0)</f>
        <v>0</v>
      </c>
      <c r="BB3" s="45">
        <f>IF(P4&gt;Q4,1,0)</f>
        <v>1</v>
      </c>
      <c r="BC3" s="46">
        <f>IF(R4&gt;S4,1,0)</f>
        <v>0</v>
      </c>
      <c r="BD3" s="45"/>
      <c r="BE3" s="46"/>
      <c r="BF3" s="45"/>
      <c r="BG3" s="46"/>
      <c r="BH3" s="45">
        <f>SUM(AX3:BG3)</f>
        <v>1</v>
      </c>
      <c r="BI3" s="17"/>
      <c r="BJ3" s="17">
        <f>IF(AQ3&lt;&gt;0,ROUND(AP3/AQ3,1)*10,AP3*10)</f>
        <v>9</v>
      </c>
      <c r="BK3" s="17">
        <f>IF(AQ3&lt;&gt;0,AP3/AQ3,0)</f>
        <v>0.8558394160583942</v>
      </c>
      <c r="BL3" s="18" t="s">
        <v>24</v>
      </c>
      <c r="BM3" s="19"/>
      <c r="BN3" s="19"/>
    </row>
    <row r="4" spans="1:66" ht="15.6">
      <c r="A4" s="20"/>
      <c r="C4" s="22"/>
      <c r="D4" s="23"/>
      <c r="E4" s="457"/>
      <c r="F4" s="47" t="s">
        <v>22</v>
      </c>
      <c r="G4" s="48" t="s">
        <v>22</v>
      </c>
      <c r="H4" s="49">
        <f>R39</f>
        <v>0</v>
      </c>
      <c r="I4" s="50">
        <f>S39</f>
        <v>3</v>
      </c>
      <c r="J4" s="51">
        <f>R40</f>
        <v>0</v>
      </c>
      <c r="K4" s="52">
        <f>S40</f>
        <v>3</v>
      </c>
      <c r="L4" s="49" t="str">
        <f>R41</f>
        <v/>
      </c>
      <c r="M4" s="53" t="str">
        <f>S41</f>
        <v/>
      </c>
      <c r="N4" s="47" t="str">
        <f>R42</f>
        <v/>
      </c>
      <c r="O4" s="48" t="str">
        <f>S42</f>
        <v/>
      </c>
      <c r="P4" s="49">
        <f>R43</f>
        <v>3</v>
      </c>
      <c r="Q4" s="53">
        <f>S43</f>
        <v>0</v>
      </c>
      <c r="R4" s="47">
        <f>R44</f>
        <v>2</v>
      </c>
      <c r="S4" s="54">
        <f>S44</f>
        <v>3</v>
      </c>
      <c r="T4" s="237"/>
      <c r="U4" s="238"/>
      <c r="V4" s="498" t="str">
        <f>R46</f>
        <v/>
      </c>
      <c r="W4" s="249" t="str">
        <f>S46</f>
        <v/>
      </c>
      <c r="X4" s="237" t="str">
        <f>R47</f>
        <v/>
      </c>
      <c r="Y4" s="496" t="str">
        <f>S47</f>
        <v/>
      </c>
      <c r="Z4" s="497" t="str">
        <f>R48</f>
        <v/>
      </c>
      <c r="AA4" s="497" t="str">
        <f>S48</f>
        <v/>
      </c>
      <c r="AB4" s="36">
        <f>BI49</f>
        <v>7</v>
      </c>
      <c r="AC4" s="36">
        <f>BA49+BE49</f>
        <v>2</v>
      </c>
      <c r="AD4" s="36">
        <f>BB49+BF49</f>
        <v>0</v>
      </c>
      <c r="AE4" s="36">
        <f>BC49+BG49</f>
        <v>1</v>
      </c>
      <c r="AF4" s="36">
        <f>BD49+BH49</f>
        <v>4</v>
      </c>
      <c r="AG4" s="36">
        <f>AP4</f>
        <v>9</v>
      </c>
      <c r="AH4" s="36">
        <f>AQ4</f>
        <v>16</v>
      </c>
      <c r="AI4" s="58">
        <f>AP5</f>
        <v>7</v>
      </c>
      <c r="AJ4" s="58">
        <f>AQ5</f>
        <v>14</v>
      </c>
      <c r="AK4" s="36">
        <f>BD4</f>
        <v>4</v>
      </c>
      <c r="AL4" s="37">
        <f t="shared" si="0"/>
        <v>5</v>
      </c>
      <c r="AM4" s="37">
        <f t="shared" si="0"/>
        <v>9</v>
      </c>
      <c r="AN4" s="59">
        <f>SUM(G7,G10,G13,G16,G19,G22,G25,G28,G31,G34)</f>
        <v>4</v>
      </c>
      <c r="AO4" s="60">
        <f>SUM(F7,F10,F13,F16,F19,F22,F25,F28,F31,F34)</f>
        <v>7</v>
      </c>
      <c r="AP4" s="61">
        <f t="shared" ref="AP4:AQ35" si="1">AL4+AN4</f>
        <v>9</v>
      </c>
      <c r="AQ4" s="62">
        <f t="shared" si="1"/>
        <v>16</v>
      </c>
      <c r="AR4" s="42">
        <f>IF(AQ4=0,"",AP4/AQ4)</f>
        <v>0.5625</v>
      </c>
      <c r="AS4" s="63"/>
      <c r="AT4" s="44"/>
      <c r="AU4" s="45"/>
      <c r="AV4" s="64"/>
      <c r="AW4" s="65">
        <f>AP5*10000000-AQ5*100000+BJ4+BJ3</f>
        <v>68606009</v>
      </c>
      <c r="AX4" s="45"/>
      <c r="AY4" s="46">
        <f>IF(AW4&lt;AW7,7,6)</f>
        <v>7</v>
      </c>
      <c r="AZ4" s="45">
        <f>IF(AW4&lt;AW10,AY4,AY4-1)</f>
        <v>6</v>
      </c>
      <c r="BA4" s="46">
        <f>IF(AW4&lt;AW13,AZ4,AZ4-1)</f>
        <v>6</v>
      </c>
      <c r="BB4" s="45">
        <f>IF(AW4&lt;AW16,BA4,BA4-1)</f>
        <v>5</v>
      </c>
      <c r="BC4" s="46">
        <f>IF(AW4&lt;AW19,BB4,BB4-1)</f>
        <v>5</v>
      </c>
      <c r="BD4" s="45">
        <f>IF(AW4&lt;AW22,BC4,BC4-1)</f>
        <v>4</v>
      </c>
      <c r="BE4" s="46"/>
      <c r="BF4" s="45"/>
      <c r="BG4" s="46"/>
      <c r="BH4" s="45"/>
      <c r="BI4" s="17">
        <f>BH3+BH5</f>
        <v>2</v>
      </c>
      <c r="BJ4" s="17">
        <f>IF(AQ4&lt;&gt;0,ROUND(AP4/AQ4,1)*10000, AP4*10000)</f>
        <v>6000</v>
      </c>
      <c r="BK4" s="17">
        <f>IF(AQ4&lt;&gt;0,AP4/AQ4,0)</f>
        <v>0.5625</v>
      </c>
      <c r="BL4" s="18" t="s">
        <v>6</v>
      </c>
      <c r="BM4" s="19"/>
      <c r="BN4" s="19"/>
    </row>
    <row r="5" spans="1:66" ht="16.2" thickBot="1">
      <c r="A5" s="20"/>
      <c r="C5" s="22"/>
      <c r="D5" s="23"/>
      <c r="E5" s="458"/>
      <c r="F5" s="66" t="s">
        <v>22</v>
      </c>
      <c r="G5" s="67" t="s">
        <v>22</v>
      </c>
      <c r="H5" s="68">
        <f>T39</f>
        <v>0</v>
      </c>
      <c r="I5" s="69">
        <f>U39</f>
        <v>3</v>
      </c>
      <c r="J5" s="70">
        <f>T40</f>
        <v>0</v>
      </c>
      <c r="K5" s="71">
        <f>U40</f>
        <v>3</v>
      </c>
      <c r="L5" s="68">
        <f>T41</f>
        <v>0</v>
      </c>
      <c r="M5" s="72">
        <f>U41</f>
        <v>0</v>
      </c>
      <c r="N5" s="66">
        <f>T42</f>
        <v>0</v>
      </c>
      <c r="O5" s="67">
        <f>U42</f>
        <v>0</v>
      </c>
      <c r="P5" s="68">
        <f>T43</f>
        <v>3</v>
      </c>
      <c r="Q5" s="72">
        <f>U43</f>
        <v>0</v>
      </c>
      <c r="R5" s="66">
        <f>T44</f>
        <v>1</v>
      </c>
      <c r="S5" s="73">
        <f>U44</f>
        <v>2</v>
      </c>
      <c r="T5" s="239"/>
      <c r="U5" s="240"/>
      <c r="V5" s="499">
        <f>T46</f>
        <v>0</v>
      </c>
      <c r="W5" s="251">
        <f>U46</f>
        <v>0</v>
      </c>
      <c r="X5" s="500">
        <f>T47</f>
        <v>0</v>
      </c>
      <c r="Y5" s="501">
        <f>U47</f>
        <v>0</v>
      </c>
      <c r="Z5" s="502">
        <f>T48</f>
        <v>0</v>
      </c>
      <c r="AA5" s="502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4</v>
      </c>
      <c r="AM5" s="79">
        <f t="shared" si="0"/>
        <v>8</v>
      </c>
      <c r="AN5" s="80">
        <f>SUM(G8,G11,G14,G17,G20,G23,G26,G29,G32,G35)</f>
        <v>3</v>
      </c>
      <c r="AO5" s="81">
        <f>SUM(F8,F11,F14,F17,F20,F23,F26,F29,F32,F35)</f>
        <v>6</v>
      </c>
      <c r="AP5" s="82">
        <f t="shared" si="1"/>
        <v>7</v>
      </c>
      <c r="AQ5" s="83">
        <f t="shared" si="1"/>
        <v>14</v>
      </c>
      <c r="AR5" s="84"/>
      <c r="AS5" s="85"/>
      <c r="AT5" s="86" t="s">
        <v>25</v>
      </c>
      <c r="AU5" s="87"/>
      <c r="AV5" s="87"/>
      <c r="AW5" s="88"/>
      <c r="AX5" s="87">
        <f>IF(F7&lt;G7,1,0)</f>
        <v>0</v>
      </c>
      <c r="AY5" s="89">
        <f>IF(F10&lt;G10,1,0)</f>
        <v>0</v>
      </c>
      <c r="AZ5" s="87">
        <f>IF(F13&lt;G13,1,0)</f>
        <v>0</v>
      </c>
      <c r="BA5" s="89">
        <f>IF(F16&lt;G16,1,0)</f>
        <v>1</v>
      </c>
      <c r="BB5" s="87">
        <f>IF(F19&lt;G19,1,0)</f>
        <v>0</v>
      </c>
      <c r="BC5" s="89">
        <f>IF(F22&lt;G22,1,0)</f>
        <v>0</v>
      </c>
      <c r="BD5" s="87"/>
      <c r="BE5" s="46"/>
      <c r="BF5" s="45"/>
      <c r="BG5" s="46"/>
      <c r="BH5" s="45">
        <f>SUM(AX5:BG5)</f>
        <v>1</v>
      </c>
      <c r="BI5" s="17"/>
      <c r="BJ5" s="17"/>
      <c r="BK5" s="17"/>
      <c r="BL5" s="17"/>
      <c r="BM5" s="19"/>
      <c r="BN5" s="19"/>
    </row>
    <row r="6" spans="1:66" ht="16.2" thickBot="1">
      <c r="A6" s="20"/>
      <c r="C6" s="22"/>
      <c r="D6" s="23"/>
      <c r="E6" s="604" t="s">
        <v>71</v>
      </c>
      <c r="F6" s="24">
        <f>P50</f>
        <v>75</v>
      </c>
      <c r="G6" s="25">
        <f>Q50</f>
        <v>37</v>
      </c>
      <c r="H6" s="90" t="s">
        <v>22</v>
      </c>
      <c r="I6" s="91" t="s">
        <v>22</v>
      </c>
      <c r="J6" s="24">
        <f>P51</f>
        <v>77</v>
      </c>
      <c r="K6" s="25">
        <f>Q51</f>
        <v>53</v>
      </c>
      <c r="L6" s="90">
        <f>P52</f>
        <v>71</v>
      </c>
      <c r="M6" s="91">
        <f>Q52</f>
        <v>95</v>
      </c>
      <c r="N6" s="92" t="str">
        <f>P53</f>
        <v/>
      </c>
      <c r="O6" s="93" t="str">
        <f>Q53</f>
        <v/>
      </c>
      <c r="P6" s="90">
        <f>P54</f>
        <v>75</v>
      </c>
      <c r="Q6" s="91">
        <f>Q54</f>
        <v>60</v>
      </c>
      <c r="R6" s="92">
        <f>P55</f>
        <v>75</v>
      </c>
      <c r="S6" s="605">
        <f>Q55</f>
        <v>27</v>
      </c>
      <c r="T6" s="241"/>
      <c r="U6" s="242"/>
      <c r="V6" s="503" t="str">
        <f>P57</f>
        <v/>
      </c>
      <c r="W6" s="253" t="str">
        <f>Q57</f>
        <v/>
      </c>
      <c r="X6" s="241" t="str">
        <f>P58</f>
        <v/>
      </c>
      <c r="Y6" s="504" t="str">
        <f>Q58</f>
        <v/>
      </c>
      <c r="Z6" s="505" t="str">
        <f>P59</f>
        <v/>
      </c>
      <c r="AA6" s="505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2">SUM(F6,J6,L6,N6,P6,R6,T6,V6,X6,Z6)</f>
        <v>373</v>
      </c>
      <c r="AM6" s="100">
        <f t="shared" si="2"/>
        <v>272</v>
      </c>
      <c r="AN6" s="99">
        <f>SUM(I3,I9,I12,I15,I18,I21,I24,I27,I30,I33)</f>
        <v>351</v>
      </c>
      <c r="AO6" s="101">
        <f>SUM(H3,H9,H12,H15,H18,H21,H24,H27,H30,H33)</f>
        <v>295</v>
      </c>
      <c r="AP6" s="102">
        <f t="shared" si="1"/>
        <v>724</v>
      </c>
      <c r="AQ6" s="41">
        <f t="shared" si="1"/>
        <v>567</v>
      </c>
      <c r="AR6" s="42">
        <f>IF(AQ6=0,"",AP6/AQ6)</f>
        <v>1.2768959435626102</v>
      </c>
      <c r="AS6" s="43"/>
      <c r="AT6" s="44" t="s">
        <v>23</v>
      </c>
      <c r="AU6" s="17"/>
      <c r="AV6" s="17"/>
      <c r="AW6" s="103"/>
      <c r="AX6" s="17">
        <f>IF(F7&gt;G7,1,0)</f>
        <v>1</v>
      </c>
      <c r="AY6" s="46">
        <f>IF(J7&gt;K7,1,0)</f>
        <v>1</v>
      </c>
      <c r="AZ6" s="17">
        <f>IF(L7&gt;M7,1,0)</f>
        <v>0</v>
      </c>
      <c r="BA6" s="46">
        <f>IF(N7&gt;O7,1,0)</f>
        <v>0</v>
      </c>
      <c r="BB6" s="17">
        <f>IF(P7&gt;Q7,1,0)</f>
        <v>1</v>
      </c>
      <c r="BC6" s="46">
        <f>IF(R7&gt;S7,1,0)</f>
        <v>1</v>
      </c>
      <c r="BD6" s="17"/>
      <c r="BE6" s="46"/>
      <c r="BF6" s="17"/>
      <c r="BG6" s="46"/>
      <c r="BH6" s="17">
        <f>SUM(AX6:BG6)</f>
        <v>4</v>
      </c>
      <c r="BI6" s="17"/>
      <c r="BJ6" s="17">
        <f>IF(AQ6&lt;&gt;0,ROUND(AP6/AQ6,1)*10,AP6*10)</f>
        <v>13</v>
      </c>
      <c r="BK6" s="17">
        <f t="shared" ref="BK6:BK34" si="3">IF(AQ6&lt;&gt;0,AP6/AQ6,0)</f>
        <v>1.2768959435626102</v>
      </c>
      <c r="BL6" s="18" t="s">
        <v>24</v>
      </c>
      <c r="BM6" s="19"/>
      <c r="BN6" s="19"/>
    </row>
    <row r="7" spans="1:66" ht="15.6">
      <c r="A7" s="20"/>
      <c r="C7" s="22"/>
      <c r="D7" s="23"/>
      <c r="E7" s="457"/>
      <c r="F7" s="47">
        <f>R50</f>
        <v>3</v>
      </c>
      <c r="G7" s="48">
        <f>S50</f>
        <v>0</v>
      </c>
      <c r="H7" s="49" t="s">
        <v>22</v>
      </c>
      <c r="I7" s="53" t="s">
        <v>22</v>
      </c>
      <c r="J7" s="47">
        <f>R51</f>
        <v>3</v>
      </c>
      <c r="K7" s="48">
        <f>S51</f>
        <v>0</v>
      </c>
      <c r="L7" s="49">
        <f>R52</f>
        <v>1</v>
      </c>
      <c r="M7" s="53">
        <f>S52</f>
        <v>3</v>
      </c>
      <c r="N7" s="47" t="str">
        <f>R53</f>
        <v/>
      </c>
      <c r="O7" s="48" t="str">
        <f>S53</f>
        <v/>
      </c>
      <c r="P7" s="49">
        <f>R54</f>
        <v>3</v>
      </c>
      <c r="Q7" s="53">
        <f>S54</f>
        <v>0</v>
      </c>
      <c r="R7" s="47">
        <f>R55</f>
        <v>3</v>
      </c>
      <c r="S7" s="54">
        <f>S55</f>
        <v>0</v>
      </c>
      <c r="T7" s="237"/>
      <c r="U7" s="238"/>
      <c r="V7" s="498" t="str">
        <f>R57</f>
        <v/>
      </c>
      <c r="W7" s="249" t="str">
        <f>S57</f>
        <v/>
      </c>
      <c r="X7" s="237" t="str">
        <f>R58</f>
        <v/>
      </c>
      <c r="Y7" s="496" t="str">
        <f>S58</f>
        <v/>
      </c>
      <c r="Z7" s="497" t="str">
        <f>R59</f>
        <v/>
      </c>
      <c r="AA7" s="497" t="str">
        <f>S59</f>
        <v/>
      </c>
      <c r="AB7" s="36">
        <f>BI60</f>
        <v>10</v>
      </c>
      <c r="AC7" s="36">
        <f>BA60+BE60</f>
        <v>8</v>
      </c>
      <c r="AD7" s="36">
        <f>BB60+BF60</f>
        <v>0</v>
      </c>
      <c r="AE7" s="36">
        <f>BC60+BG60</f>
        <v>0</v>
      </c>
      <c r="AF7" s="36">
        <f>BD60+BH60</f>
        <v>2</v>
      </c>
      <c r="AG7" s="36">
        <f>AP7</f>
        <v>25</v>
      </c>
      <c r="AH7" s="36">
        <f>AQ7</f>
        <v>7</v>
      </c>
      <c r="AI7" s="58">
        <f>AP8</f>
        <v>24</v>
      </c>
      <c r="AJ7" s="58">
        <f>AQ8</f>
        <v>6</v>
      </c>
      <c r="AK7" s="36">
        <f>BD7</f>
        <v>1</v>
      </c>
      <c r="AL7" s="59">
        <f t="shared" si="2"/>
        <v>13</v>
      </c>
      <c r="AM7" s="59">
        <f t="shared" si="2"/>
        <v>3</v>
      </c>
      <c r="AN7" s="37">
        <f>SUM(I4,I10,I13,I16,I19,I22,I25,I28,I31,I34)</f>
        <v>12</v>
      </c>
      <c r="AO7" s="60">
        <f>SUM(H4,H10,H13,H16,H19,H22,H25,H28,H31,H34)</f>
        <v>4</v>
      </c>
      <c r="AP7" s="61">
        <f t="shared" si="1"/>
        <v>25</v>
      </c>
      <c r="AQ7" s="62">
        <f t="shared" si="1"/>
        <v>7</v>
      </c>
      <c r="AR7" s="42">
        <f>IF(AQ7=0,"",AP7/AQ7)</f>
        <v>3.5714285714285716</v>
      </c>
      <c r="AS7" s="63"/>
      <c r="AT7" s="44"/>
      <c r="AU7" s="17"/>
      <c r="AV7" s="104"/>
      <c r="AW7" s="65">
        <f>AP8*10000000-AQ8*100000+BJ7+BJ6</f>
        <v>239436013</v>
      </c>
      <c r="AX7" s="17"/>
      <c r="AY7" s="46">
        <f>IF(AW7&lt;AW10,7,6)</f>
        <v>6</v>
      </c>
      <c r="AZ7" s="17">
        <f>IF(AW7&lt;AW13,AY7,AY7-1)</f>
        <v>5</v>
      </c>
      <c r="BA7" s="46">
        <f>IF(AW7&lt;AW16,AZ7,AZ7-1)</f>
        <v>4</v>
      </c>
      <c r="BB7" s="17">
        <f>IF(AW7&lt;AW19,BA7,BA7-1)</f>
        <v>3</v>
      </c>
      <c r="BC7" s="46">
        <f>IF(AW7&lt;AW22,BB7,BB7-1)</f>
        <v>2</v>
      </c>
      <c r="BD7" s="17">
        <f>IF(AW7&lt;AW4,BC7,BC7-1)</f>
        <v>1</v>
      </c>
      <c r="BE7" s="46"/>
      <c r="BF7" s="17"/>
      <c r="BG7" s="46"/>
      <c r="BH7" s="17"/>
      <c r="BI7" s="17">
        <f>BH6+BH8</f>
        <v>8</v>
      </c>
      <c r="BJ7" s="17">
        <f>IF(AQ7&lt;&gt;0,ROUND(AP7/AQ7,1)*10000,AP7*10000)</f>
        <v>36000</v>
      </c>
      <c r="BK7" s="17">
        <f t="shared" si="3"/>
        <v>3.5714285714285716</v>
      </c>
      <c r="BL7" s="18" t="s">
        <v>6</v>
      </c>
      <c r="BM7" s="19"/>
      <c r="BN7" s="19"/>
    </row>
    <row r="8" spans="1:66" ht="16.2" thickBot="1">
      <c r="A8" s="20"/>
      <c r="C8" s="22"/>
      <c r="D8" s="23"/>
      <c r="E8" s="458"/>
      <c r="F8" s="66">
        <f>T50</f>
        <v>3</v>
      </c>
      <c r="G8" s="67">
        <f>U50</f>
        <v>0</v>
      </c>
      <c r="H8" s="68" t="s">
        <v>22</v>
      </c>
      <c r="I8" s="72" t="s">
        <v>22</v>
      </c>
      <c r="J8" s="66">
        <f>T51</f>
        <v>3</v>
      </c>
      <c r="K8" s="67">
        <f>U51</f>
        <v>0</v>
      </c>
      <c r="L8" s="68">
        <f>T52</f>
        <v>0</v>
      </c>
      <c r="M8" s="72">
        <f>U52</f>
        <v>3</v>
      </c>
      <c r="N8" s="66">
        <f>T53</f>
        <v>0</v>
      </c>
      <c r="O8" s="67">
        <f>U53</f>
        <v>0</v>
      </c>
      <c r="P8" s="68">
        <f>T54</f>
        <v>3</v>
      </c>
      <c r="Q8" s="72">
        <f>U54</f>
        <v>0</v>
      </c>
      <c r="R8" s="66">
        <f>T55</f>
        <v>3</v>
      </c>
      <c r="S8" s="73">
        <f>U55</f>
        <v>0</v>
      </c>
      <c r="T8" s="239"/>
      <c r="U8" s="240"/>
      <c r="V8" s="499">
        <f>T57</f>
        <v>0</v>
      </c>
      <c r="W8" s="251">
        <f>U57</f>
        <v>0</v>
      </c>
      <c r="X8" s="500">
        <f>T58</f>
        <v>0</v>
      </c>
      <c r="Y8" s="501">
        <f>U58</f>
        <v>0</v>
      </c>
      <c r="Z8" s="502">
        <f>T59</f>
        <v>0</v>
      </c>
      <c r="AA8" s="502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2"/>
        <v>12</v>
      </c>
      <c r="AM8" s="105">
        <f t="shared" si="2"/>
        <v>3</v>
      </c>
      <c r="AN8" s="37">
        <f>SUM(I5,I11,I14,I17,I20,I23,I26,I29,I32,I35)</f>
        <v>12</v>
      </c>
      <c r="AO8" s="81">
        <f>SUM(H5,H11,H14,H17,H20,H23,H26,H29,H32,H35)</f>
        <v>3</v>
      </c>
      <c r="AP8" s="82">
        <f t="shared" si="1"/>
        <v>24</v>
      </c>
      <c r="AQ8" s="83">
        <f t="shared" si="1"/>
        <v>6</v>
      </c>
      <c r="AR8" s="84"/>
      <c r="AS8" s="85"/>
      <c r="AT8" s="86" t="s">
        <v>25</v>
      </c>
      <c r="AU8" s="87"/>
      <c r="AV8" s="87"/>
      <c r="AW8" s="88"/>
      <c r="AX8" s="87">
        <f>IF(H4&lt;I4,1,0)</f>
        <v>1</v>
      </c>
      <c r="AY8" s="89">
        <f>IF(H10&lt;I10,1,0)</f>
        <v>0</v>
      </c>
      <c r="AZ8" s="87">
        <f>IF(H13&lt;I13,1,0)</f>
        <v>0</v>
      </c>
      <c r="BA8" s="89">
        <f>IF(H16&lt;I16,1,0)</f>
        <v>1</v>
      </c>
      <c r="BB8" s="87">
        <f>IF(H19&lt;I19,1,0)</f>
        <v>1</v>
      </c>
      <c r="BC8" s="89">
        <f>IF(H22&lt;I22,1,0)</f>
        <v>1</v>
      </c>
      <c r="BD8" s="87"/>
      <c r="BE8" s="46"/>
      <c r="BF8" s="17"/>
      <c r="BG8" s="46"/>
      <c r="BH8" s="17">
        <f>SUM(AX8:BG8)</f>
        <v>4</v>
      </c>
      <c r="BI8" s="17"/>
      <c r="BJ8" s="17"/>
      <c r="BK8" s="17"/>
      <c r="BL8" s="17"/>
      <c r="BM8" s="19"/>
      <c r="BN8" s="19"/>
    </row>
    <row r="9" spans="1:66" ht="16.2" thickBot="1">
      <c r="A9" s="20"/>
      <c r="C9" s="22"/>
      <c r="D9" s="23"/>
      <c r="E9" s="604" t="s">
        <v>62</v>
      </c>
      <c r="F9" s="24" t="str">
        <f>P61</f>
        <v/>
      </c>
      <c r="G9" s="25" t="str">
        <f>Q61</f>
        <v/>
      </c>
      <c r="H9" s="26" t="str">
        <f>P62</f>
        <v/>
      </c>
      <c r="I9" s="30" t="str">
        <f>Q62</f>
        <v/>
      </c>
      <c r="J9" s="24" t="s">
        <v>22</v>
      </c>
      <c r="K9" s="25" t="s">
        <v>22</v>
      </c>
      <c r="L9" s="26" t="str">
        <f>P63</f>
        <v/>
      </c>
      <c r="M9" s="30" t="str">
        <f>Q63</f>
        <v/>
      </c>
      <c r="N9" s="24" t="str">
        <f>P64</f>
        <v/>
      </c>
      <c r="O9" s="25" t="str">
        <f>Q64</f>
        <v/>
      </c>
      <c r="P9" s="26">
        <f>P65</f>
        <v>108</v>
      </c>
      <c r="Q9" s="30">
        <f>Q65</f>
        <v>115</v>
      </c>
      <c r="R9" s="24" t="str">
        <f>P66</f>
        <v/>
      </c>
      <c r="S9" s="31" t="str">
        <f>Q66</f>
        <v/>
      </c>
      <c r="T9" s="235"/>
      <c r="U9" s="236"/>
      <c r="V9" s="495" t="str">
        <f>P68</f>
        <v/>
      </c>
      <c r="W9" s="247" t="str">
        <f>Q68</f>
        <v/>
      </c>
      <c r="X9" s="241" t="str">
        <f>P69</f>
        <v/>
      </c>
      <c r="Y9" s="504" t="str">
        <f>Q69</f>
        <v/>
      </c>
      <c r="Z9" s="505" t="str">
        <f>P70</f>
        <v/>
      </c>
      <c r="AA9" s="505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4">SUM(F9,H9,L9,N9,P9,R9,T9,V9,X9,Z9)</f>
        <v>108</v>
      </c>
      <c r="AM9" s="100">
        <f t="shared" si="4"/>
        <v>115</v>
      </c>
      <c r="AN9" s="38">
        <f>SUM(K3,K6,K12,K15,K18,K21,K24,K27,K30,K33)</f>
        <v>227</v>
      </c>
      <c r="AO9" s="39">
        <f>SUM(J3,J6,J12,J15,J18,J21,J24,J27,J30,J33)</f>
        <v>225</v>
      </c>
      <c r="AP9" s="102">
        <f t="shared" si="1"/>
        <v>335</v>
      </c>
      <c r="AQ9" s="41">
        <f t="shared" si="1"/>
        <v>340</v>
      </c>
      <c r="AR9" s="42">
        <f>IF(AQ9=0,"",AP9/AQ9)</f>
        <v>0.98529411764705888</v>
      </c>
      <c r="AS9" s="43"/>
      <c r="AT9" s="44" t="s">
        <v>23</v>
      </c>
      <c r="AU9" s="45"/>
      <c r="AV9" s="45"/>
      <c r="AW9" s="103"/>
      <c r="AX9" s="45">
        <f>IF(F10&gt;G10,1,0)</f>
        <v>0</v>
      </c>
      <c r="AY9" s="46">
        <f>IF(H10&gt;I10,1,0)</f>
        <v>0</v>
      </c>
      <c r="AZ9" s="45">
        <f>IF(L10&gt;M10,1,0)</f>
        <v>0</v>
      </c>
      <c r="BA9" s="46">
        <f>IF(N10&gt;O10,1,0)</f>
        <v>0</v>
      </c>
      <c r="BB9" s="45">
        <f>IF(P10&gt;Q10,1,0)</f>
        <v>0</v>
      </c>
      <c r="BC9" s="46">
        <f>IF(R10&gt;S10,1,0)</f>
        <v>0</v>
      </c>
      <c r="BD9" s="45"/>
      <c r="BE9" s="46"/>
      <c r="BF9" s="45"/>
      <c r="BG9" s="46"/>
      <c r="BH9" s="45">
        <f>SUM(AX9:BG9)</f>
        <v>0</v>
      </c>
      <c r="BI9" s="17"/>
      <c r="BJ9" s="17">
        <f>IF(AQ9&lt;&gt;0,ROUND(AP9/AQ9,1)*10,AP9*10)</f>
        <v>10</v>
      </c>
      <c r="BK9" s="17">
        <f t="shared" si="3"/>
        <v>0.98529411764705888</v>
      </c>
      <c r="BL9" s="18" t="s">
        <v>24</v>
      </c>
      <c r="BM9" s="19"/>
      <c r="BN9" s="19"/>
    </row>
    <row r="10" spans="1:66" ht="15.6">
      <c r="A10" s="20"/>
      <c r="C10" s="22"/>
      <c r="D10" s="23"/>
      <c r="E10" s="457"/>
      <c r="F10" s="47" t="str">
        <f>R61</f>
        <v/>
      </c>
      <c r="G10" s="48" t="str">
        <f>S61</f>
        <v/>
      </c>
      <c r="H10" s="49" t="str">
        <f>R62</f>
        <v/>
      </c>
      <c r="I10" s="53" t="str">
        <f>S62</f>
        <v/>
      </c>
      <c r="J10" s="47" t="s">
        <v>22</v>
      </c>
      <c r="K10" s="48" t="s">
        <v>22</v>
      </c>
      <c r="L10" s="49" t="str">
        <f>R63</f>
        <v/>
      </c>
      <c r="M10" s="53" t="str">
        <f>S63</f>
        <v/>
      </c>
      <c r="N10" s="47" t="str">
        <f>R64</f>
        <v/>
      </c>
      <c r="O10" s="48" t="str">
        <f>S64</f>
        <v/>
      </c>
      <c r="P10" s="49">
        <f>R65</f>
        <v>2</v>
      </c>
      <c r="Q10" s="53">
        <f>S65</f>
        <v>3</v>
      </c>
      <c r="R10" s="47" t="str">
        <f>R66</f>
        <v/>
      </c>
      <c r="S10" s="54" t="str">
        <f>S66</f>
        <v/>
      </c>
      <c r="T10" s="237"/>
      <c r="U10" s="238"/>
      <c r="V10" s="498" t="str">
        <f>R68</f>
        <v/>
      </c>
      <c r="W10" s="249" t="str">
        <f>S68</f>
        <v/>
      </c>
      <c r="X10" s="237" t="str">
        <f>R69</f>
        <v/>
      </c>
      <c r="Y10" s="496" t="str">
        <f>S69</f>
        <v/>
      </c>
      <c r="Z10" s="497" t="str">
        <f>R70</f>
        <v/>
      </c>
      <c r="AA10" s="497" t="str">
        <f>S70</f>
        <v/>
      </c>
      <c r="AB10" s="36">
        <f>BI71</f>
        <v>4</v>
      </c>
      <c r="AC10" s="36">
        <f>BA71+BE71</f>
        <v>1</v>
      </c>
      <c r="AD10" s="36">
        <f>BB71+BF71</f>
        <v>0</v>
      </c>
      <c r="AE10" s="36">
        <f>BC71+BG71</f>
        <v>2</v>
      </c>
      <c r="AF10" s="36">
        <f>BD71+BH71</f>
        <v>1</v>
      </c>
      <c r="AG10" s="36">
        <f>AP10</f>
        <v>7</v>
      </c>
      <c r="AH10" s="36">
        <f>AQ10</f>
        <v>9</v>
      </c>
      <c r="AI10" s="58">
        <f>AP11</f>
        <v>5</v>
      </c>
      <c r="AJ10" s="58">
        <f>AQ11</f>
        <v>7</v>
      </c>
      <c r="AK10" s="36">
        <f>BD10</f>
        <v>5</v>
      </c>
      <c r="AL10" s="59">
        <f t="shared" si="4"/>
        <v>2</v>
      </c>
      <c r="AM10" s="59">
        <f t="shared" si="4"/>
        <v>3</v>
      </c>
      <c r="AN10" s="59">
        <f>SUM(K4,K7,K13,K16,K19,K22,K25,K28,K31,K34)</f>
        <v>5</v>
      </c>
      <c r="AO10" s="60">
        <f>SUM(J4,J7,J13,J16,J19,J22,J25,J28,J31,J34)</f>
        <v>6</v>
      </c>
      <c r="AP10" s="61">
        <f t="shared" si="1"/>
        <v>7</v>
      </c>
      <c r="AQ10" s="62">
        <f t="shared" si="1"/>
        <v>9</v>
      </c>
      <c r="AR10" s="42">
        <f>IF(AQ10=0,"",AP10/AQ10)</f>
        <v>0.77777777777777779</v>
      </c>
      <c r="AS10" s="63"/>
      <c r="AT10" s="44"/>
      <c r="AU10" s="45"/>
      <c r="AV10" s="64"/>
      <c r="AW10" s="65">
        <f>AP11*10000000-AQ11*100000+BJ10+BJ9</f>
        <v>49308010</v>
      </c>
      <c r="AX10" s="45"/>
      <c r="AY10" s="46">
        <f>IF(AW10&lt;AW13,7,6)</f>
        <v>7</v>
      </c>
      <c r="AZ10" s="45">
        <f>IF(AW10&lt;AW16,AY10,AY10-1)</f>
        <v>6</v>
      </c>
      <c r="BA10" s="46">
        <f>IF(AW10&lt;AW19,AZ10,AZ10-1)</f>
        <v>6</v>
      </c>
      <c r="BB10" s="45">
        <f>IF(AW10&lt;AW22,BA10,BA10-1)</f>
        <v>5</v>
      </c>
      <c r="BC10" s="46">
        <f>IF(AW10&lt;AW4,BB10,BB10-1)</f>
        <v>5</v>
      </c>
      <c r="BD10" s="45">
        <f>IF(AW10&lt;AW7,BC10,BC10-1)</f>
        <v>5</v>
      </c>
      <c r="BE10" s="46"/>
      <c r="BF10" s="45"/>
      <c r="BG10" s="46"/>
      <c r="BH10" s="45"/>
      <c r="BI10" s="17">
        <f>BH9+BH11</f>
        <v>1</v>
      </c>
      <c r="BJ10" s="17">
        <f>IF(AQ10&lt;&gt;0,ROUND(AP10/AQ10,1)*10000,AP10*10000)</f>
        <v>8000</v>
      </c>
      <c r="BK10" s="17">
        <f t="shared" si="3"/>
        <v>0.77777777777777779</v>
      </c>
      <c r="BL10" s="18" t="s">
        <v>6</v>
      </c>
      <c r="BM10" s="19"/>
      <c r="BN10" s="19"/>
    </row>
    <row r="11" spans="1:66" ht="16.2" thickBot="1">
      <c r="A11" s="20"/>
      <c r="C11" s="22"/>
      <c r="D11" s="23"/>
      <c r="E11" s="458"/>
      <c r="F11" s="106">
        <f>T61</f>
        <v>0</v>
      </c>
      <c r="G11" s="107">
        <f>U61</f>
        <v>0</v>
      </c>
      <c r="H11" s="108">
        <f>T62</f>
        <v>0</v>
      </c>
      <c r="I11" s="109">
        <f>U62</f>
        <v>0</v>
      </c>
      <c r="J11" s="106" t="s">
        <v>22</v>
      </c>
      <c r="K11" s="107" t="s">
        <v>22</v>
      </c>
      <c r="L11" s="108">
        <f>T63</f>
        <v>0</v>
      </c>
      <c r="M11" s="109">
        <f>U63</f>
        <v>0</v>
      </c>
      <c r="N11" s="106">
        <f>T64</f>
        <v>0</v>
      </c>
      <c r="O11" s="107">
        <f>U64</f>
        <v>0</v>
      </c>
      <c r="P11" s="108">
        <f>T65</f>
        <v>1</v>
      </c>
      <c r="Q11" s="109">
        <f>U65</f>
        <v>2</v>
      </c>
      <c r="R11" s="106">
        <f>T66</f>
        <v>0</v>
      </c>
      <c r="S11" s="606">
        <f>U66</f>
        <v>0</v>
      </c>
      <c r="T11" s="243"/>
      <c r="U11" s="244"/>
      <c r="V11" s="506">
        <f>T68</f>
        <v>0</v>
      </c>
      <c r="W11" s="255">
        <f>U68</f>
        <v>0</v>
      </c>
      <c r="X11" s="243">
        <f>T69</f>
        <v>0</v>
      </c>
      <c r="Y11" s="501">
        <f>U69</f>
        <v>0</v>
      </c>
      <c r="Z11" s="502">
        <f>T70</f>
        <v>0</v>
      </c>
      <c r="AA11" s="502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4"/>
        <v>1</v>
      </c>
      <c r="AM11" s="114">
        <f t="shared" si="4"/>
        <v>2</v>
      </c>
      <c r="AN11" s="115">
        <f>SUM(K5,K8,K14,K17,K20,K23,K26,K29,K32,K35)</f>
        <v>4</v>
      </c>
      <c r="AO11" s="116">
        <f>SUM(J5,J8,J14,J17,J20,J23,J26,J29,J32,J35)</f>
        <v>5</v>
      </c>
      <c r="AP11" s="117">
        <f t="shared" si="1"/>
        <v>5</v>
      </c>
      <c r="AQ11" s="118">
        <f t="shared" si="1"/>
        <v>7</v>
      </c>
      <c r="AR11" s="84"/>
      <c r="AS11" s="85"/>
      <c r="AT11" s="86" t="s">
        <v>25</v>
      </c>
      <c r="AU11" s="87"/>
      <c r="AV11" s="87"/>
      <c r="AW11" s="88"/>
      <c r="AX11" s="87">
        <f>IF(J4&lt;K4,1,0)</f>
        <v>1</v>
      </c>
      <c r="AY11" s="89">
        <f>IF(J7&lt;K7,1,0)</f>
        <v>0</v>
      </c>
      <c r="AZ11" s="87">
        <f>IF(J13&lt;K13,1,0)</f>
        <v>0</v>
      </c>
      <c r="BA11" s="89">
        <f>IF(J16&lt;K16,1,0)</f>
        <v>0</v>
      </c>
      <c r="BB11" s="87">
        <f>IF(J19&lt;K19,1,0)</f>
        <v>0</v>
      </c>
      <c r="BC11" s="89">
        <f>IF(J22&lt;K22,1,0)</f>
        <v>0</v>
      </c>
      <c r="BD11" s="87"/>
      <c r="BE11" s="46"/>
      <c r="BF11" s="119"/>
      <c r="BG11" s="46"/>
      <c r="BH11" s="119">
        <f>SUM(AX11:BG11)</f>
        <v>1</v>
      </c>
      <c r="BI11" s="17"/>
      <c r="BJ11" s="17"/>
      <c r="BK11" s="17"/>
      <c r="BL11" s="17"/>
      <c r="BM11" s="19"/>
      <c r="BN11" s="19"/>
    </row>
    <row r="12" spans="1:66" ht="16.2" thickBot="1">
      <c r="A12" s="20"/>
      <c r="C12" s="22"/>
      <c r="D12" s="23"/>
      <c r="E12" s="456" t="s">
        <v>51</v>
      </c>
      <c r="F12" s="24">
        <f>P72</f>
        <v>97</v>
      </c>
      <c r="G12" s="25">
        <f>Q72</f>
        <v>90</v>
      </c>
      <c r="H12" s="26">
        <f>P73</f>
        <v>75</v>
      </c>
      <c r="I12" s="30">
        <f>Q73</f>
        <v>32</v>
      </c>
      <c r="J12" s="24" t="str">
        <f>P74</f>
        <v/>
      </c>
      <c r="K12" s="25" t="str">
        <f>Q74</f>
        <v/>
      </c>
      <c r="L12" s="26" t="s">
        <v>22</v>
      </c>
      <c r="M12" s="30" t="s">
        <v>22</v>
      </c>
      <c r="N12" s="24">
        <f>P75</f>
        <v>75</v>
      </c>
      <c r="O12" s="25">
        <f>Q75</f>
        <v>51</v>
      </c>
      <c r="P12" s="26" t="str">
        <f>P76</f>
        <v/>
      </c>
      <c r="Q12" s="30" t="str">
        <f>Q76</f>
        <v/>
      </c>
      <c r="R12" s="24" t="str">
        <f>P77</f>
        <v/>
      </c>
      <c r="S12" s="31" t="str">
        <f>Q77</f>
        <v/>
      </c>
      <c r="T12" s="235"/>
      <c r="U12" s="236"/>
      <c r="V12" s="495" t="str">
        <f>P79</f>
        <v/>
      </c>
      <c r="W12" s="247" t="str">
        <f>Q79</f>
        <v/>
      </c>
      <c r="X12" s="235" t="str">
        <f>P80</f>
        <v/>
      </c>
      <c r="Y12" s="504" t="str">
        <f>Q80</f>
        <v/>
      </c>
      <c r="Z12" s="505" t="str">
        <f>P81</f>
        <v/>
      </c>
      <c r="AA12" s="505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5">SUM(F12,H12,J12,N12,P12,R12,T12,V12,X12,Z12)</f>
        <v>247</v>
      </c>
      <c r="AM12" s="100">
        <f t="shared" si="5"/>
        <v>173</v>
      </c>
      <c r="AN12" s="38">
        <f>SUM(M3,M6,M9,M15,M18,M21,M24,M27,M30,M33)</f>
        <v>273</v>
      </c>
      <c r="AO12" s="39">
        <f>SUM(L3,L6,L9,L15,L18,L21,L24,L27,L30,L33)</f>
        <v>172</v>
      </c>
      <c r="AP12" s="102">
        <f t="shared" si="1"/>
        <v>520</v>
      </c>
      <c r="AQ12" s="41">
        <f t="shared" si="1"/>
        <v>345</v>
      </c>
      <c r="AR12" s="42">
        <f>IF(AQ12=0,"",AP12/AQ12)</f>
        <v>1.5072463768115942</v>
      </c>
      <c r="AS12" s="43"/>
      <c r="AT12" s="44" t="s">
        <v>23</v>
      </c>
      <c r="AU12" s="17"/>
      <c r="AV12" s="17"/>
      <c r="AW12" s="103"/>
      <c r="AX12" s="17">
        <f>IF(F13&gt;G13,1,0)</f>
        <v>1</v>
      </c>
      <c r="AY12" s="46">
        <f>IF(H13&gt;I13,1,0)</f>
        <v>1</v>
      </c>
      <c r="AZ12" s="17">
        <f>IF(J13&gt;K13,1,0)</f>
        <v>0</v>
      </c>
      <c r="BA12" s="46">
        <f>IF(N13&gt;O13,1,0)</f>
        <v>1</v>
      </c>
      <c r="BB12" s="17">
        <f>IF(P13&gt;Q13,1,0)</f>
        <v>0</v>
      </c>
      <c r="BC12" s="46">
        <f>IF(R13&gt;S13,1,0)</f>
        <v>0</v>
      </c>
      <c r="BD12" s="17"/>
      <c r="BE12" s="46"/>
      <c r="BF12" s="17"/>
      <c r="BG12" s="46"/>
      <c r="BH12" s="17">
        <f>SUM(AX12:BG12)</f>
        <v>3</v>
      </c>
      <c r="BI12" s="17"/>
      <c r="BJ12" s="17">
        <f>IF(AQ12&lt;&gt;0,ROUND(AP12/AQ12,1)*10,AP12*10)</f>
        <v>15</v>
      </c>
      <c r="BK12" s="17">
        <f t="shared" si="3"/>
        <v>1.5072463768115942</v>
      </c>
      <c r="BL12" s="18" t="s">
        <v>24</v>
      </c>
      <c r="BM12" s="19"/>
      <c r="BN12" s="19"/>
    </row>
    <row r="13" spans="1:66" ht="15.6">
      <c r="A13" s="20"/>
      <c r="C13" s="22"/>
      <c r="D13" s="23"/>
      <c r="E13" s="457"/>
      <c r="F13" s="47">
        <f>R72</f>
        <v>3</v>
      </c>
      <c r="G13" s="48">
        <f>S72</f>
        <v>1</v>
      </c>
      <c r="H13" s="49">
        <f>R73</f>
        <v>3</v>
      </c>
      <c r="I13" s="53">
        <f>S73</f>
        <v>0</v>
      </c>
      <c r="J13" s="47" t="str">
        <f>R74</f>
        <v/>
      </c>
      <c r="K13" s="48" t="str">
        <f>S74</f>
        <v/>
      </c>
      <c r="L13" s="49" t="s">
        <v>22</v>
      </c>
      <c r="M13" s="53" t="s">
        <v>22</v>
      </c>
      <c r="N13" s="47">
        <f>R75</f>
        <v>3</v>
      </c>
      <c r="O13" s="48">
        <f>S75</f>
        <v>0</v>
      </c>
      <c r="P13" s="49" t="str">
        <f>R76</f>
        <v/>
      </c>
      <c r="Q13" s="53" t="str">
        <f>S76</f>
        <v/>
      </c>
      <c r="R13" s="47" t="str">
        <f>R77</f>
        <v/>
      </c>
      <c r="S13" s="54" t="str">
        <f>S77</f>
        <v/>
      </c>
      <c r="T13" s="237"/>
      <c r="U13" s="238"/>
      <c r="V13" s="498" t="str">
        <f>R79</f>
        <v/>
      </c>
      <c r="W13" s="249" t="str">
        <f>S79</f>
        <v/>
      </c>
      <c r="X13" s="237" t="str">
        <f>R80</f>
        <v/>
      </c>
      <c r="Y13" s="496" t="str">
        <f>S80</f>
        <v/>
      </c>
      <c r="Z13" s="497" t="str">
        <f>R81</f>
        <v/>
      </c>
      <c r="AA13" s="497" t="str">
        <f>S81</f>
        <v/>
      </c>
      <c r="AB13" s="36">
        <f>BI82</f>
        <v>6</v>
      </c>
      <c r="AC13" s="36">
        <f>BA82+BE82</f>
        <v>6</v>
      </c>
      <c r="AD13" s="36">
        <f>BB82+BF82</f>
        <v>0</v>
      </c>
      <c r="AE13" s="36">
        <f>BC82+BG82</f>
        <v>0</v>
      </c>
      <c r="AF13" s="36">
        <f>BD82+BH82</f>
        <v>0</v>
      </c>
      <c r="AG13" s="36">
        <f>AP13</f>
        <v>18</v>
      </c>
      <c r="AH13" s="36">
        <f>AQ13</f>
        <v>3</v>
      </c>
      <c r="AI13" s="58">
        <f>AP14</f>
        <v>18</v>
      </c>
      <c r="AJ13" s="58">
        <f>AQ14</f>
        <v>0</v>
      </c>
      <c r="AK13" s="36">
        <f>BD13</f>
        <v>2</v>
      </c>
      <c r="AL13" s="59">
        <f t="shared" si="5"/>
        <v>9</v>
      </c>
      <c r="AM13" s="59">
        <f t="shared" si="5"/>
        <v>1</v>
      </c>
      <c r="AN13" s="59">
        <f>SUM(M4,M7,M10,M16,M19,M22,M25,M28,M31,M34)</f>
        <v>9</v>
      </c>
      <c r="AO13" s="60">
        <f>SUM(L4,L7,L10,L16,L19,L22,L25,L28,L31,L34)</f>
        <v>2</v>
      </c>
      <c r="AP13" s="61">
        <f t="shared" si="1"/>
        <v>18</v>
      </c>
      <c r="AQ13" s="62">
        <f t="shared" si="1"/>
        <v>3</v>
      </c>
      <c r="AR13" s="42">
        <f>IF(AQ13=0,"",AP13/AQ13)</f>
        <v>6</v>
      </c>
      <c r="AS13" s="63"/>
      <c r="AT13" s="44"/>
      <c r="AU13" s="17"/>
      <c r="AV13" s="104"/>
      <c r="AW13" s="65">
        <f>AP14*10000000-AQ14*100000+BJ13+BJ12</f>
        <v>180060015</v>
      </c>
      <c r="AX13" s="17"/>
      <c r="AY13" s="46">
        <f>IF(AW13&lt;AW16,7,6)</f>
        <v>6</v>
      </c>
      <c r="AZ13" s="17">
        <f>IF(AW13&lt;AW19,AY13,AY13-1)</f>
        <v>5</v>
      </c>
      <c r="BA13" s="46">
        <f>IF(AW13&lt;AW22,AZ13,AZ13-1)</f>
        <v>4</v>
      </c>
      <c r="BB13" s="17">
        <f>IF(AW13&lt;AW4,BA13,BA13-1)</f>
        <v>3</v>
      </c>
      <c r="BC13" s="46">
        <f>IF(AW13&lt;AW7,BB13,BB13-1)</f>
        <v>3</v>
      </c>
      <c r="BD13" s="17">
        <f>IF(AW13&lt;AW10,BC13,BC13-1)</f>
        <v>2</v>
      </c>
      <c r="BE13" s="46"/>
      <c r="BF13" s="17"/>
      <c r="BG13" s="46"/>
      <c r="BH13" s="17"/>
      <c r="BI13" s="17">
        <f>BH12+BH14</f>
        <v>11</v>
      </c>
      <c r="BJ13" s="17">
        <f>IF(AQ13&lt;&gt;0,ROUND(AP13/AQ13,1)*10000,AP13*10000)</f>
        <v>60000</v>
      </c>
      <c r="BK13" s="17">
        <f t="shared" si="3"/>
        <v>6</v>
      </c>
      <c r="BL13" s="18" t="s">
        <v>6</v>
      </c>
      <c r="BM13" s="19"/>
      <c r="BN13" s="19"/>
    </row>
    <row r="14" spans="1:66" ht="16.2" thickBot="1">
      <c r="A14" s="20"/>
      <c r="C14" s="22"/>
      <c r="D14" s="23"/>
      <c r="E14" s="458"/>
      <c r="F14" s="106">
        <f>T72</f>
        <v>3</v>
      </c>
      <c r="G14" s="107">
        <f>U72</f>
        <v>0</v>
      </c>
      <c r="H14" s="108">
        <f>T73</f>
        <v>3</v>
      </c>
      <c r="I14" s="109">
        <f>U73</f>
        <v>0</v>
      </c>
      <c r="J14" s="106">
        <f>T74</f>
        <v>0</v>
      </c>
      <c r="K14" s="107">
        <f>U74</f>
        <v>0</v>
      </c>
      <c r="L14" s="108" t="s">
        <v>22</v>
      </c>
      <c r="M14" s="109" t="s">
        <v>22</v>
      </c>
      <c r="N14" s="106">
        <f>T75</f>
        <v>3</v>
      </c>
      <c r="O14" s="107">
        <f>U75</f>
        <v>0</v>
      </c>
      <c r="P14" s="108">
        <f>T76</f>
        <v>0</v>
      </c>
      <c r="Q14" s="109">
        <f>U76</f>
        <v>0</v>
      </c>
      <c r="R14" s="106">
        <f>T77</f>
        <v>0</v>
      </c>
      <c r="S14" s="606">
        <f>U77</f>
        <v>0</v>
      </c>
      <c r="T14" s="243"/>
      <c r="U14" s="244"/>
      <c r="V14" s="506">
        <f>T79</f>
        <v>0</v>
      </c>
      <c r="W14" s="255">
        <f>U79</f>
        <v>0</v>
      </c>
      <c r="X14" s="243">
        <f>T80</f>
        <v>0</v>
      </c>
      <c r="Y14" s="501">
        <f>U80</f>
        <v>0</v>
      </c>
      <c r="Z14" s="502">
        <f>T81</f>
        <v>0</v>
      </c>
      <c r="AA14" s="502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5"/>
        <v>9</v>
      </c>
      <c r="AM14" s="115">
        <f t="shared" si="5"/>
        <v>0</v>
      </c>
      <c r="AN14" s="115">
        <f>SUM(M5,M8,M11,M17,M20,M23,M26,M29,M32,M35)</f>
        <v>9</v>
      </c>
      <c r="AO14" s="116">
        <f>SUM(L5,L8,L11,L17,L20,L23,L26,L29,L32,L35)</f>
        <v>0</v>
      </c>
      <c r="AP14" s="117">
        <f t="shared" si="1"/>
        <v>18</v>
      </c>
      <c r="AQ14" s="118">
        <f t="shared" si="1"/>
        <v>0</v>
      </c>
      <c r="AR14" s="84"/>
      <c r="AS14" s="85"/>
      <c r="AT14" s="86" t="s">
        <v>25</v>
      </c>
      <c r="AU14" s="87"/>
      <c r="AV14" s="87"/>
      <c r="AW14" s="88"/>
      <c r="AX14" s="87">
        <f>IF(L4&lt;M4,1,0)</f>
        <v>0</v>
      </c>
      <c r="AY14" s="46">
        <f t="shared" ref="AY14:AY35" si="6">IF(AW14&lt;AW17,7,6)</f>
        <v>6</v>
      </c>
      <c r="AZ14" s="87">
        <f>IF(L10&lt;M10,1,0)</f>
        <v>0</v>
      </c>
      <c r="BA14" s="89">
        <f>IF(L16&lt;M16,1,0)</f>
        <v>0</v>
      </c>
      <c r="BB14" s="87">
        <f>IF(L19&lt;M19,1,0)</f>
        <v>1</v>
      </c>
      <c r="BC14" s="89">
        <f>IF(L22&lt;M22,1,0)</f>
        <v>1</v>
      </c>
      <c r="BD14" s="87"/>
      <c r="BE14" s="46"/>
      <c r="BF14" s="17"/>
      <c r="BG14" s="46"/>
      <c r="BH14" s="17">
        <f>SUM(AX14:BG14)</f>
        <v>8</v>
      </c>
      <c r="BI14" s="17"/>
      <c r="BJ14" s="17"/>
      <c r="BK14" s="17"/>
      <c r="BL14" s="17"/>
      <c r="BM14" s="19"/>
      <c r="BN14" s="19"/>
    </row>
    <row r="15" spans="1:66" ht="16.2" thickBot="1">
      <c r="A15" s="20"/>
      <c r="C15" s="22"/>
      <c r="D15" s="23"/>
      <c r="E15" s="604" t="s">
        <v>94</v>
      </c>
      <c r="F15" s="24">
        <f>P83</f>
        <v>78</v>
      </c>
      <c r="G15" s="25">
        <f>Q83</f>
        <v>92</v>
      </c>
      <c r="H15" s="26">
        <f>P84</f>
        <v>47</v>
      </c>
      <c r="I15" s="30">
        <f>Q84</f>
        <v>75</v>
      </c>
      <c r="J15" s="24" t="str">
        <f>P85</f>
        <v/>
      </c>
      <c r="K15" s="25" t="str">
        <f>Q85</f>
        <v/>
      </c>
      <c r="L15" s="26" t="str">
        <f>P86</f>
        <v/>
      </c>
      <c r="M15" s="30" t="str">
        <f>Q86</f>
        <v/>
      </c>
      <c r="N15" s="24" t="s">
        <v>22</v>
      </c>
      <c r="O15" s="25" t="s">
        <v>22</v>
      </c>
      <c r="P15" s="26">
        <f>P87</f>
        <v>29</v>
      </c>
      <c r="Q15" s="30">
        <f>Q87</f>
        <v>75</v>
      </c>
      <c r="R15" s="24">
        <f>P88</f>
        <v>112</v>
      </c>
      <c r="S15" s="31">
        <f>Q88</f>
        <v>96</v>
      </c>
      <c r="T15" s="235"/>
      <c r="U15" s="236"/>
      <c r="V15" s="495" t="str">
        <f>P90</f>
        <v/>
      </c>
      <c r="W15" s="247" t="str">
        <f>Q90</f>
        <v/>
      </c>
      <c r="X15" s="235" t="str">
        <f>P91</f>
        <v/>
      </c>
      <c r="Y15" s="504" t="str">
        <f>Q91</f>
        <v/>
      </c>
      <c r="Z15" s="505" t="str">
        <f>P92</f>
        <v/>
      </c>
      <c r="AA15" s="505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266</v>
      </c>
      <c r="AM15" s="120">
        <f t="shared" si="7"/>
        <v>338</v>
      </c>
      <c r="AN15" s="38">
        <f>SUM(O3,O6,O9,O12,O18,O21,O24,O27,O30,O33)</f>
        <v>51</v>
      </c>
      <c r="AO15" s="39">
        <f>SUM(N3,N6,N9,N12,N18,N21,N24,N27,N30,N33)</f>
        <v>75</v>
      </c>
      <c r="AP15" s="102">
        <f t="shared" si="1"/>
        <v>317</v>
      </c>
      <c r="AQ15" s="41">
        <f t="shared" si="1"/>
        <v>413</v>
      </c>
      <c r="AR15" s="42">
        <f>IF(AQ15=0,"",AP15/AQ15)</f>
        <v>0.76755447941888622</v>
      </c>
      <c r="AS15" s="43"/>
      <c r="AT15" s="44" t="s">
        <v>23</v>
      </c>
      <c r="AU15" s="45"/>
      <c r="AV15" s="45"/>
      <c r="AW15" s="103"/>
      <c r="AX15" s="45">
        <f>IF(F16&gt;G16,1,0)</f>
        <v>0</v>
      </c>
      <c r="AY15" s="46">
        <f t="shared" si="6"/>
        <v>6</v>
      </c>
      <c r="AZ15" s="45">
        <f>IF(J16&gt;K16,1,0)</f>
        <v>0</v>
      </c>
      <c r="BA15" s="46">
        <f>IF(L16&gt;M16,1,0)</f>
        <v>0</v>
      </c>
      <c r="BB15" s="45">
        <f>IF(P16&gt;Q16,1,0)</f>
        <v>0</v>
      </c>
      <c r="BC15" s="46">
        <f>IF(R16&gt;S16,1,0)</f>
        <v>1</v>
      </c>
      <c r="BD15" s="45"/>
      <c r="BE15" s="46"/>
      <c r="BF15" s="45"/>
      <c r="BG15" s="46"/>
      <c r="BH15" s="45">
        <f>SUM(AX15:BG15)</f>
        <v>7</v>
      </c>
      <c r="BI15" s="17"/>
      <c r="BJ15" s="17">
        <f>IF(AQ15&lt;&gt;0,ROUND(AP15/AQ15,1)*10,AP15*10)</f>
        <v>8</v>
      </c>
      <c r="BK15" s="17">
        <f t="shared" si="3"/>
        <v>0.76755447941888622</v>
      </c>
      <c r="BL15" s="18" t="s">
        <v>24</v>
      </c>
      <c r="BM15" s="19"/>
      <c r="BN15" s="19"/>
    </row>
    <row r="16" spans="1:66" ht="15.6">
      <c r="A16" s="20"/>
      <c r="C16" s="22"/>
      <c r="D16" s="23"/>
      <c r="E16" s="457"/>
      <c r="F16" s="47">
        <f>R83</f>
        <v>1</v>
      </c>
      <c r="G16" s="48">
        <f>S83</f>
        <v>3</v>
      </c>
      <c r="H16" s="49">
        <f>R84</f>
        <v>0</v>
      </c>
      <c r="I16" s="53">
        <f>S84</f>
        <v>3</v>
      </c>
      <c r="J16" s="47" t="str">
        <f>R85</f>
        <v/>
      </c>
      <c r="K16" s="48" t="str">
        <f>S85</f>
        <v/>
      </c>
      <c r="L16" s="49" t="str">
        <f>R86</f>
        <v/>
      </c>
      <c r="M16" s="53" t="str">
        <f>S86</f>
        <v/>
      </c>
      <c r="N16" s="47" t="s">
        <v>22</v>
      </c>
      <c r="O16" s="48" t="s">
        <v>22</v>
      </c>
      <c r="P16" s="49">
        <f>R87</f>
        <v>0</v>
      </c>
      <c r="Q16" s="53">
        <f>S87</f>
        <v>3</v>
      </c>
      <c r="R16" s="47">
        <f>R88</f>
        <v>3</v>
      </c>
      <c r="S16" s="54">
        <f>S88</f>
        <v>2</v>
      </c>
      <c r="T16" s="237"/>
      <c r="U16" s="238"/>
      <c r="V16" s="498" t="str">
        <f>R90</f>
        <v/>
      </c>
      <c r="W16" s="249" t="str">
        <f>S90</f>
        <v/>
      </c>
      <c r="X16" s="237" t="str">
        <f>R91</f>
        <v/>
      </c>
      <c r="Y16" s="496" t="str">
        <f>S91</f>
        <v/>
      </c>
      <c r="Z16" s="497" t="str">
        <f>R92</f>
        <v/>
      </c>
      <c r="AA16" s="497" t="str">
        <f>S92</f>
        <v/>
      </c>
      <c r="AB16" s="36">
        <f>BI93</f>
        <v>5</v>
      </c>
      <c r="AC16" s="36">
        <f>BA93+BE93</f>
        <v>0</v>
      </c>
      <c r="AD16" s="36">
        <f>BB93+BF93</f>
        <v>1</v>
      </c>
      <c r="AE16" s="36">
        <f>BC93+BG93</f>
        <v>0</v>
      </c>
      <c r="AF16" s="36">
        <f>BD93+BH93</f>
        <v>4</v>
      </c>
      <c r="AG16" s="36">
        <f>AP16</f>
        <v>4</v>
      </c>
      <c r="AH16" s="36">
        <f>AQ16</f>
        <v>14</v>
      </c>
      <c r="AI16" s="58">
        <f>AP17</f>
        <v>2</v>
      </c>
      <c r="AJ16" s="58">
        <f>AQ17</f>
        <v>13</v>
      </c>
      <c r="AK16" s="36">
        <f>BD16</f>
        <v>7</v>
      </c>
      <c r="AL16" s="59">
        <f t="shared" si="7"/>
        <v>4</v>
      </c>
      <c r="AM16" s="59">
        <f t="shared" si="7"/>
        <v>11</v>
      </c>
      <c r="AN16" s="59">
        <f>SUM(O4,O7,O10,O13,O19,O22,O25,O28,O31,O34)</f>
        <v>0</v>
      </c>
      <c r="AO16" s="60">
        <f>SUM(N4,N7,N10,N13,N19,N22,N25,N28,N31,N34)</f>
        <v>3</v>
      </c>
      <c r="AP16" s="61">
        <f t="shared" si="1"/>
        <v>4</v>
      </c>
      <c r="AQ16" s="62">
        <f t="shared" si="1"/>
        <v>14</v>
      </c>
      <c r="AR16" s="42">
        <f>IF(AQ16=0,"",AP16/AQ16)</f>
        <v>0.2857142857142857</v>
      </c>
      <c r="AS16" s="63"/>
      <c r="AT16" s="44"/>
      <c r="AU16" s="45"/>
      <c r="AV16" s="64"/>
      <c r="AW16" s="65">
        <f>AP17*10000000-AQ17*100000+BJ16+BJ15</f>
        <v>18703008</v>
      </c>
      <c r="AX16" s="45"/>
      <c r="AY16" s="46">
        <f t="shared" si="6"/>
        <v>7</v>
      </c>
      <c r="AZ16" s="45">
        <f>IF(AW16&lt;AW22,AY16,AY16-1)</f>
        <v>7</v>
      </c>
      <c r="BA16" s="46">
        <f>IF(AW16&lt;AW4,AZ16,AZ16-1)</f>
        <v>7</v>
      </c>
      <c r="BB16" s="45">
        <f>IF(AW16&lt;AW7,BA16,BA16-1)</f>
        <v>7</v>
      </c>
      <c r="BC16" s="46">
        <f>IF(AW16&lt;AW10,BB16,BB16-1)</f>
        <v>7</v>
      </c>
      <c r="BD16" s="45">
        <f>IF(AW16&lt;AW13,BC16,BC16-1)</f>
        <v>7</v>
      </c>
      <c r="BE16" s="46"/>
      <c r="BF16" s="45"/>
      <c r="BG16" s="46"/>
      <c r="BH16" s="45"/>
      <c r="BI16" s="17">
        <f>BH15+BH17</f>
        <v>13</v>
      </c>
      <c r="BJ16" s="17">
        <f>IF(AQ16&lt;&gt;0,ROUND(AP16/AQ16,1)*10000,AP16*10000)</f>
        <v>3000</v>
      </c>
      <c r="BK16" s="17">
        <f t="shared" si="3"/>
        <v>0.2857142857142857</v>
      </c>
      <c r="BL16" s="18" t="s">
        <v>6</v>
      </c>
      <c r="BM16" s="19"/>
      <c r="BN16" s="19"/>
    </row>
    <row r="17" spans="1:67" ht="16.5" customHeight="1" thickBot="1">
      <c r="A17" s="20"/>
      <c r="C17" s="22"/>
      <c r="D17" s="23"/>
      <c r="E17" s="458"/>
      <c r="F17" s="106">
        <f>T83</f>
        <v>0</v>
      </c>
      <c r="G17" s="107">
        <f>U83</f>
        <v>3</v>
      </c>
      <c r="H17" s="108">
        <f>T84</f>
        <v>0</v>
      </c>
      <c r="I17" s="109">
        <f>U84</f>
        <v>3</v>
      </c>
      <c r="J17" s="106">
        <f>T85</f>
        <v>0</v>
      </c>
      <c r="K17" s="107">
        <f>U85</f>
        <v>0</v>
      </c>
      <c r="L17" s="108">
        <f>T86</f>
        <v>0</v>
      </c>
      <c r="M17" s="109">
        <f>U86</f>
        <v>0</v>
      </c>
      <c r="N17" s="106" t="s">
        <v>22</v>
      </c>
      <c r="O17" s="107" t="s">
        <v>22</v>
      </c>
      <c r="P17" s="108">
        <f>T87</f>
        <v>0</v>
      </c>
      <c r="Q17" s="109">
        <f>U87</f>
        <v>3</v>
      </c>
      <c r="R17" s="106">
        <f>T88</f>
        <v>2</v>
      </c>
      <c r="S17" s="606">
        <f>U88</f>
        <v>1</v>
      </c>
      <c r="T17" s="243"/>
      <c r="U17" s="244"/>
      <c r="V17" s="506">
        <f>T90</f>
        <v>0</v>
      </c>
      <c r="W17" s="255">
        <f>U90</f>
        <v>0</v>
      </c>
      <c r="X17" s="243">
        <f>T91</f>
        <v>0</v>
      </c>
      <c r="Y17" s="501">
        <f>U91</f>
        <v>0</v>
      </c>
      <c r="Z17" s="502">
        <f>T92</f>
        <v>0</v>
      </c>
      <c r="AA17" s="502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2</v>
      </c>
      <c r="AM17" s="115">
        <f t="shared" si="7"/>
        <v>10</v>
      </c>
      <c r="AN17" s="115">
        <f>SUM(O5,O8,O11,O14,O20,O23,O26,O29,O32,O35)</f>
        <v>0</v>
      </c>
      <c r="AO17" s="116">
        <f>SUM(N5,N8,N11,N14,N20,N23,N26,N29,N32,N35)</f>
        <v>3</v>
      </c>
      <c r="AP17" s="117">
        <f t="shared" si="1"/>
        <v>2</v>
      </c>
      <c r="AQ17" s="118">
        <f t="shared" si="1"/>
        <v>13</v>
      </c>
      <c r="AR17" s="84"/>
      <c r="AS17" s="85"/>
      <c r="AT17" s="86" t="s">
        <v>25</v>
      </c>
      <c r="AU17" s="87"/>
      <c r="AV17" s="87"/>
      <c r="AW17" s="88"/>
      <c r="AX17" s="87">
        <f>IF(N4&lt;O4,1,0)</f>
        <v>0</v>
      </c>
      <c r="AY17" s="46">
        <f t="shared" si="6"/>
        <v>6</v>
      </c>
      <c r="AZ17" s="87">
        <f>IF(N10&lt;O10,1,0)</f>
        <v>0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45"/>
      <c r="BE17" s="46"/>
      <c r="BF17" s="45"/>
      <c r="BG17" s="46"/>
      <c r="BH17" s="45">
        <f>SUM(AX17:BG17)</f>
        <v>6</v>
      </c>
      <c r="BI17" s="17"/>
      <c r="BJ17" s="17"/>
      <c r="BK17" s="17"/>
      <c r="BL17" s="17"/>
      <c r="BM17" s="19"/>
      <c r="BN17" s="19"/>
    </row>
    <row r="18" spans="1:67" ht="15.75" customHeight="1" thickBot="1">
      <c r="A18" s="20"/>
      <c r="C18" s="22"/>
      <c r="D18" s="23"/>
      <c r="E18" s="604" t="s">
        <v>95</v>
      </c>
      <c r="F18" s="24" t="str">
        <f>P94</f>
        <v/>
      </c>
      <c r="G18" s="25" t="str">
        <f>Q94</f>
        <v/>
      </c>
      <c r="H18" s="26">
        <f>P95</f>
        <v>86</v>
      </c>
      <c r="I18" s="30">
        <f>Q95</f>
        <v>94</v>
      </c>
      <c r="J18" s="24">
        <f>P96</f>
        <v>112</v>
      </c>
      <c r="K18" s="25">
        <f>Q96</f>
        <v>99</v>
      </c>
      <c r="L18" s="26">
        <f>P97</f>
        <v>84</v>
      </c>
      <c r="M18" s="30">
        <f>Q97</f>
        <v>103</v>
      </c>
      <c r="N18" s="24" t="str">
        <f>P98</f>
        <v/>
      </c>
      <c r="O18" s="25" t="str">
        <f>Q98</f>
        <v/>
      </c>
      <c r="P18" s="26" t="s">
        <v>22</v>
      </c>
      <c r="Q18" s="30" t="s">
        <v>22</v>
      </c>
      <c r="R18" s="24" t="str">
        <f>P99</f>
        <v/>
      </c>
      <c r="S18" s="31" t="str">
        <f>Q99</f>
        <v/>
      </c>
      <c r="T18" s="235"/>
      <c r="U18" s="236"/>
      <c r="V18" s="495" t="str">
        <f>P101</f>
        <v/>
      </c>
      <c r="W18" s="247" t="str">
        <f>Q101</f>
        <v/>
      </c>
      <c r="X18" s="235" t="str">
        <f>P102</f>
        <v/>
      </c>
      <c r="Y18" s="504" t="str">
        <f>Q102</f>
        <v/>
      </c>
      <c r="Z18" s="505" t="str">
        <f>P103</f>
        <v/>
      </c>
      <c r="AA18" s="505" t="str">
        <f>Q103</f>
        <v/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>
        <f t="shared" ref="AL18:AM20" si="8">SUM(F18,H18,J18,L18,N18,R18,T18,V18,X18,Z18)</f>
        <v>282</v>
      </c>
      <c r="AM18" s="120">
        <f t="shared" si="8"/>
        <v>296</v>
      </c>
      <c r="AN18" s="38">
        <f>SUM(Q3,Q6,Q9,Q12,Q15,Q21,Q24,Q27,Q30,Q33)</f>
        <v>307</v>
      </c>
      <c r="AO18" s="39">
        <f>SUM(P3,P6,P9,P12,P15,P21,P24,P27,P30,P33)</f>
        <v>287</v>
      </c>
      <c r="AP18" s="102">
        <f t="shared" si="1"/>
        <v>589</v>
      </c>
      <c r="AQ18" s="41">
        <f t="shared" si="1"/>
        <v>583</v>
      </c>
      <c r="AR18" s="42">
        <f>IF(AQ18=0,"",AP18/AQ18)</f>
        <v>1.0102915951972555</v>
      </c>
      <c r="AS18" s="43"/>
      <c r="AT18" s="44" t="s">
        <v>23</v>
      </c>
      <c r="AU18" s="17"/>
      <c r="AV18" s="17"/>
      <c r="AW18" s="103"/>
      <c r="AX18" s="17">
        <f>IF(F19&gt;G19,1,0)</f>
        <v>0</v>
      </c>
      <c r="AY18" s="46">
        <f t="shared" si="6"/>
        <v>6</v>
      </c>
      <c r="AZ18" s="17">
        <f>IF(J19&gt;K19,1,0)</f>
        <v>1</v>
      </c>
      <c r="BA18" s="46">
        <f>IF(L19&gt;M19,1,0)</f>
        <v>0</v>
      </c>
      <c r="BB18" s="17">
        <f>IF(N19&gt;O19,1,0)</f>
        <v>0</v>
      </c>
      <c r="BC18" s="46">
        <f>IF(R19&gt;S19,1,0)</f>
        <v>0</v>
      </c>
      <c r="BD18" s="17"/>
      <c r="BE18" s="46"/>
      <c r="BF18" s="17"/>
      <c r="BG18" s="46"/>
      <c r="BH18" s="17">
        <f>SUM(AX18:BG18)</f>
        <v>7</v>
      </c>
      <c r="BI18" s="17"/>
      <c r="BJ18" s="17">
        <f>IF(AQ18&lt;&gt;0,ROUND(AP18/AQ18,1)*10,AP18*10)</f>
        <v>10</v>
      </c>
      <c r="BK18" s="17">
        <f t="shared" si="3"/>
        <v>1.0102915951972555</v>
      </c>
      <c r="BL18" s="18" t="s">
        <v>24</v>
      </c>
      <c r="BM18" s="19"/>
      <c r="BN18" s="19"/>
    </row>
    <row r="19" spans="1:67" ht="15.75" customHeight="1">
      <c r="A19" s="20"/>
      <c r="C19" s="22"/>
      <c r="D19" s="23"/>
      <c r="E19" s="457"/>
      <c r="F19" s="47" t="str">
        <f>R94</f>
        <v/>
      </c>
      <c r="G19" s="48" t="str">
        <f>S94</f>
        <v/>
      </c>
      <c r="H19" s="49">
        <f>R95</f>
        <v>1</v>
      </c>
      <c r="I19" s="53">
        <f>S95</f>
        <v>3</v>
      </c>
      <c r="J19" s="47">
        <f>R96</f>
        <v>3</v>
      </c>
      <c r="K19" s="48">
        <f>S96</f>
        <v>2</v>
      </c>
      <c r="L19" s="49">
        <f>R97</f>
        <v>1</v>
      </c>
      <c r="M19" s="53">
        <f>S97</f>
        <v>3</v>
      </c>
      <c r="N19" s="47" t="str">
        <f>R98</f>
        <v/>
      </c>
      <c r="O19" s="48" t="str">
        <f>S98</f>
        <v/>
      </c>
      <c r="P19" s="49" t="s">
        <v>22</v>
      </c>
      <c r="Q19" s="53" t="s">
        <v>22</v>
      </c>
      <c r="R19" s="47" t="str">
        <f>R99</f>
        <v/>
      </c>
      <c r="S19" s="54" t="str">
        <f>S99</f>
        <v/>
      </c>
      <c r="T19" s="237"/>
      <c r="U19" s="238"/>
      <c r="V19" s="498" t="str">
        <f>R101</f>
        <v/>
      </c>
      <c r="W19" s="249" t="str">
        <f>S101</f>
        <v/>
      </c>
      <c r="X19" s="237" t="str">
        <f>R102</f>
        <v/>
      </c>
      <c r="Y19" s="496" t="str">
        <f>S102</f>
        <v/>
      </c>
      <c r="Z19" s="497" t="str">
        <f>R103</f>
        <v/>
      </c>
      <c r="AA19" s="497" t="str">
        <f>S103</f>
        <v/>
      </c>
      <c r="AB19" s="36">
        <f>BI104</f>
        <v>7</v>
      </c>
      <c r="AC19" s="36">
        <f>BA104+BE104</f>
        <v>1</v>
      </c>
      <c r="AD19" s="36">
        <f>BB104+BF104</f>
        <v>2</v>
      </c>
      <c r="AE19" s="36">
        <f>BC104+BG104</f>
        <v>0</v>
      </c>
      <c r="AF19" s="36">
        <f>BD104+BH104</f>
        <v>4</v>
      </c>
      <c r="AG19" s="36">
        <f>AP19</f>
        <v>11</v>
      </c>
      <c r="AH19" s="36">
        <f>AQ19</f>
        <v>16</v>
      </c>
      <c r="AI19" s="58">
        <f>AP20</f>
        <v>7</v>
      </c>
      <c r="AJ19" s="58">
        <f>AQ20</f>
        <v>14</v>
      </c>
      <c r="AK19" s="36">
        <f>BD19</f>
        <v>3</v>
      </c>
      <c r="AL19" s="59">
        <f t="shared" si="8"/>
        <v>5</v>
      </c>
      <c r="AM19" s="59">
        <f t="shared" si="8"/>
        <v>8</v>
      </c>
      <c r="AN19" s="59">
        <f>SUM(Q4,Q7,Q10,Q13,Q16,Q22,Q25,Q28,Q31,Q34)</f>
        <v>6</v>
      </c>
      <c r="AO19" s="60">
        <f>SUM(P4,P7,P10,P13,P16,P22,P25,P28,P31,P34)</f>
        <v>8</v>
      </c>
      <c r="AP19" s="61">
        <f t="shared" si="1"/>
        <v>11</v>
      </c>
      <c r="AQ19" s="62">
        <f t="shared" si="1"/>
        <v>16</v>
      </c>
      <c r="AR19" s="42">
        <f>IF(AQ19=0,"",AP19/AQ19)</f>
        <v>0.6875</v>
      </c>
      <c r="AS19" s="63"/>
      <c r="AT19" s="44"/>
      <c r="AU19" s="17"/>
      <c r="AV19" s="104"/>
      <c r="AW19" s="65">
        <f>AP20*10000000-AQ20*100000+BJ19+BJ18</f>
        <v>68607010</v>
      </c>
      <c r="AX19" s="17"/>
      <c r="AY19" s="46">
        <f t="shared" si="6"/>
        <v>6</v>
      </c>
      <c r="AZ19" s="17">
        <f>IF(AW19&lt;AW4,AY19,AY19-1)</f>
        <v>5</v>
      </c>
      <c r="BA19" s="46">
        <f>IF(AW19&lt;AW7,AZ19,AZ19-1)</f>
        <v>5</v>
      </c>
      <c r="BB19" s="17">
        <f>IF(AW19&lt;AW10,BA19,BA19-1)</f>
        <v>4</v>
      </c>
      <c r="BC19" s="46">
        <f>IF(AW19&lt;AW13,BB19,BB19-1)</f>
        <v>4</v>
      </c>
      <c r="BD19" s="17">
        <f>IF(AW19&lt;AW16,BC19,BC19-1)</f>
        <v>3</v>
      </c>
      <c r="BE19" s="46"/>
      <c r="BF19" s="17"/>
      <c r="BG19" s="46"/>
      <c r="BH19" s="17"/>
      <c r="BI19" s="17">
        <f>BH18+BH20</f>
        <v>14</v>
      </c>
      <c r="BJ19" s="17">
        <f>IF(AQ19&lt;&gt;0,ROUND(AP19/AQ19,1)*10000,AP19*10000)</f>
        <v>7000</v>
      </c>
      <c r="BK19" s="17">
        <f t="shared" si="3"/>
        <v>0.6875</v>
      </c>
      <c r="BL19" s="18" t="s">
        <v>6</v>
      </c>
      <c r="BM19" s="19"/>
      <c r="BN19" s="19"/>
    </row>
    <row r="20" spans="1:67" ht="16.5" customHeight="1" thickBot="1">
      <c r="A20" s="20"/>
      <c r="C20" s="22"/>
      <c r="D20" s="23"/>
      <c r="E20" s="458"/>
      <c r="F20" s="106">
        <f>T94</f>
        <v>0</v>
      </c>
      <c r="G20" s="107">
        <f>U94</f>
        <v>0</v>
      </c>
      <c r="H20" s="108">
        <f>T95</f>
        <v>0</v>
      </c>
      <c r="I20" s="109">
        <f>U95</f>
        <v>3</v>
      </c>
      <c r="J20" s="106">
        <f>T96</f>
        <v>2</v>
      </c>
      <c r="K20" s="107">
        <f>U96</f>
        <v>1</v>
      </c>
      <c r="L20" s="108">
        <f>T97</f>
        <v>0</v>
      </c>
      <c r="M20" s="109">
        <f>U97</f>
        <v>3</v>
      </c>
      <c r="N20" s="106">
        <f>T98</f>
        <v>0</v>
      </c>
      <c r="O20" s="107">
        <f>U98</f>
        <v>0</v>
      </c>
      <c r="P20" s="108" t="s">
        <v>22</v>
      </c>
      <c r="Q20" s="109" t="s">
        <v>22</v>
      </c>
      <c r="R20" s="106">
        <f>T99</f>
        <v>0</v>
      </c>
      <c r="S20" s="606">
        <f>U99</f>
        <v>0</v>
      </c>
      <c r="T20" s="243"/>
      <c r="U20" s="244"/>
      <c r="V20" s="506">
        <f>T101</f>
        <v>0</v>
      </c>
      <c r="W20" s="255">
        <f>U101</f>
        <v>0</v>
      </c>
      <c r="X20" s="243">
        <f>T102</f>
        <v>0</v>
      </c>
      <c r="Y20" s="501">
        <f>U102</f>
        <v>0</v>
      </c>
      <c r="Z20" s="502">
        <f>T103</f>
        <v>0</v>
      </c>
      <c r="AA20" s="502">
        <f>U103</f>
        <v>0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>
        <f t="shared" si="8"/>
        <v>2</v>
      </c>
      <c r="AM20" s="115">
        <f t="shared" si="8"/>
        <v>7</v>
      </c>
      <c r="AN20" s="115">
        <f>SUM(Q5,Q8,Q11,Q14,Q17,Q23,Q26,Q29,Q32,Q35)</f>
        <v>5</v>
      </c>
      <c r="AO20" s="116">
        <f>SUM(P5,P8,P11,P14,P17,P23,P26,P29,P32,P35)</f>
        <v>7</v>
      </c>
      <c r="AP20" s="117">
        <f t="shared" si="1"/>
        <v>7</v>
      </c>
      <c r="AQ20" s="118">
        <f t="shared" si="1"/>
        <v>14</v>
      </c>
      <c r="AR20" s="84"/>
      <c r="AS20" s="85"/>
      <c r="AT20" s="86" t="s">
        <v>25</v>
      </c>
      <c r="AU20" s="87"/>
      <c r="AV20" s="87"/>
      <c r="AW20" s="88"/>
      <c r="AX20" s="87">
        <f>IF(P4&lt;Q4,1,0)</f>
        <v>0</v>
      </c>
      <c r="AY20" s="46">
        <f t="shared" si="6"/>
        <v>6</v>
      </c>
      <c r="AZ20" s="87">
        <f>IF(P10&lt;Q10,1,0)</f>
        <v>1</v>
      </c>
      <c r="BA20" s="89">
        <f>IF(P13&lt;Q13,1,0)</f>
        <v>0</v>
      </c>
      <c r="BB20" s="87">
        <f>IF(T4&lt;U4,1,0)</f>
        <v>0</v>
      </c>
      <c r="BC20" s="89">
        <f>IF(T4&lt;U4,1,0)</f>
        <v>0</v>
      </c>
      <c r="BD20" s="87"/>
      <c r="BE20" s="46"/>
      <c r="BF20" s="17"/>
      <c r="BG20" s="46"/>
      <c r="BH20" s="17">
        <f>SUM(AX20:BG20)</f>
        <v>7</v>
      </c>
      <c r="BI20" s="17"/>
      <c r="BJ20" s="17"/>
      <c r="BK20" s="17"/>
      <c r="BL20" s="17"/>
      <c r="BM20" s="19"/>
      <c r="BN20" s="19"/>
    </row>
    <row r="21" spans="1:67" ht="15.75" customHeight="1" thickBot="1">
      <c r="A21" s="20"/>
      <c r="C21" s="22"/>
      <c r="D21" s="23"/>
      <c r="E21" s="604" t="s">
        <v>63</v>
      </c>
      <c r="F21" s="24" t="str">
        <f>P105</f>
        <v/>
      </c>
      <c r="G21" s="25" t="str">
        <f>Q105</f>
        <v/>
      </c>
      <c r="H21" s="26">
        <f>P106</f>
        <v>48</v>
      </c>
      <c r="I21" s="30">
        <f>Q106</f>
        <v>75</v>
      </c>
      <c r="J21" s="24" t="str">
        <f>P107</f>
        <v/>
      </c>
      <c r="K21" s="25" t="str">
        <f>Q107</f>
        <v/>
      </c>
      <c r="L21" s="26">
        <f>P108</f>
        <v>17</v>
      </c>
      <c r="M21" s="30">
        <f>Q108</f>
        <v>75</v>
      </c>
      <c r="N21" s="24" t="str">
        <f>P109</f>
        <v/>
      </c>
      <c r="O21" s="25" t="str">
        <f>Q109</f>
        <v/>
      </c>
      <c r="P21" s="26" t="str">
        <f>P110</f>
        <v/>
      </c>
      <c r="Q21" s="30" t="str">
        <f>Q110</f>
        <v/>
      </c>
      <c r="R21" s="24" t="s">
        <v>22</v>
      </c>
      <c r="S21" s="31" t="s">
        <v>22</v>
      </c>
      <c r="T21" s="235"/>
      <c r="U21" s="236"/>
      <c r="V21" s="495" t="str">
        <f>P112</f>
        <v/>
      </c>
      <c r="W21" s="247" t="str">
        <f>Q112</f>
        <v/>
      </c>
      <c r="X21" s="235" t="str">
        <f>P113</f>
        <v/>
      </c>
      <c r="Y21" s="504" t="str">
        <f>Q113</f>
        <v/>
      </c>
      <c r="Z21" s="505" t="str">
        <f>P114</f>
        <v/>
      </c>
      <c r="AA21" s="505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9">SUM(F21,H21,J21,L21,N21,P21,T21,V21,X21,Z21)</f>
        <v>65</v>
      </c>
      <c r="AM21" s="38">
        <f t="shared" si="9"/>
        <v>150</v>
      </c>
      <c r="AN21" s="38">
        <f>SUM(S3,S6,S9,S12,S15,S18,S24,S27,S30,S33)</f>
        <v>214</v>
      </c>
      <c r="AO21" s="39">
        <f>SUM(R3,R6,R9,R12,R15,R18,R24,R27,R30,R33)</f>
        <v>287</v>
      </c>
      <c r="AP21" s="102">
        <f t="shared" si="1"/>
        <v>279</v>
      </c>
      <c r="AQ21" s="41">
        <f t="shared" si="1"/>
        <v>437</v>
      </c>
      <c r="AR21" s="42">
        <f>IF(AQ21=0,"",AP21/AQ21)</f>
        <v>0.63844393592677351</v>
      </c>
      <c r="AS21" s="43"/>
      <c r="AT21" s="44" t="s">
        <v>23</v>
      </c>
      <c r="AU21" s="45"/>
      <c r="AV21" s="45"/>
      <c r="AW21" s="103"/>
      <c r="AX21" s="45">
        <f>IF(F22&gt;G22,1,0)</f>
        <v>0</v>
      </c>
      <c r="AY21" s="46">
        <f t="shared" si="6"/>
        <v>6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0</v>
      </c>
      <c r="BD21" s="45"/>
      <c r="BE21" s="46"/>
      <c r="BF21" s="45"/>
      <c r="BG21" s="46"/>
      <c r="BH21" s="45">
        <f>SUM(AX21:BG21)</f>
        <v>6</v>
      </c>
      <c r="BI21" s="17"/>
      <c r="BJ21" s="17">
        <f>IF(AQ21&lt;&gt;0,ROUND(AP21/AQ21,1)*10,AP21*10)</f>
        <v>6</v>
      </c>
      <c r="BK21" s="17">
        <f t="shared" si="3"/>
        <v>0.63844393592677351</v>
      </c>
      <c r="BL21" s="18" t="s">
        <v>24</v>
      </c>
      <c r="BM21" s="19"/>
      <c r="BN21" s="19"/>
    </row>
    <row r="22" spans="1:67" ht="15.75" customHeight="1">
      <c r="A22" s="20"/>
      <c r="C22" s="22"/>
      <c r="D22" s="23"/>
      <c r="E22" s="457"/>
      <c r="F22" s="47" t="str">
        <f>R105</f>
        <v/>
      </c>
      <c r="G22" s="48" t="str">
        <f>S105</f>
        <v/>
      </c>
      <c r="H22" s="49">
        <f>R106</f>
        <v>0</v>
      </c>
      <c r="I22" s="53">
        <f>S106</f>
        <v>3</v>
      </c>
      <c r="J22" s="47" t="str">
        <f>R107</f>
        <v/>
      </c>
      <c r="K22" s="48" t="str">
        <f>S107</f>
        <v/>
      </c>
      <c r="L22" s="49">
        <f>R108</f>
        <v>0</v>
      </c>
      <c r="M22" s="53">
        <f>S108</f>
        <v>3</v>
      </c>
      <c r="N22" s="47" t="str">
        <f>R109</f>
        <v/>
      </c>
      <c r="O22" s="48" t="str">
        <f>S109</f>
        <v/>
      </c>
      <c r="P22" s="49" t="str">
        <f>R110</f>
        <v/>
      </c>
      <c r="Q22" s="53" t="str">
        <f>S110</f>
        <v/>
      </c>
      <c r="R22" s="47" t="s">
        <v>22</v>
      </c>
      <c r="S22" s="54" t="s">
        <v>22</v>
      </c>
      <c r="T22" s="237"/>
      <c r="U22" s="238"/>
      <c r="V22" s="498" t="str">
        <f>R112</f>
        <v/>
      </c>
      <c r="W22" s="249" t="str">
        <f>S112</f>
        <v/>
      </c>
      <c r="X22" s="237" t="str">
        <f>R113</f>
        <v/>
      </c>
      <c r="Y22" s="496" t="str">
        <f>S113</f>
        <v/>
      </c>
      <c r="Z22" s="497" t="str">
        <f>R114</f>
        <v/>
      </c>
      <c r="AA22" s="497" t="str">
        <f>S114</f>
        <v/>
      </c>
      <c r="AB22" s="36">
        <f>BI115</f>
        <v>5</v>
      </c>
      <c r="AC22" s="36">
        <f>BA115+BE115</f>
        <v>0</v>
      </c>
      <c r="AD22" s="36">
        <f>BB115+BF115</f>
        <v>1</v>
      </c>
      <c r="AE22" s="36">
        <f>BC115+BG115</f>
        <v>1</v>
      </c>
      <c r="AF22" s="36">
        <f>BD115+BH115</f>
        <v>3</v>
      </c>
      <c r="AG22" s="36">
        <f>AP22</f>
        <v>5</v>
      </c>
      <c r="AH22" s="36">
        <f>AQ22</f>
        <v>14</v>
      </c>
      <c r="AI22" s="58">
        <f>AP23</f>
        <v>3</v>
      </c>
      <c r="AJ22" s="58">
        <f>AQ23</f>
        <v>12</v>
      </c>
      <c r="AK22" s="36">
        <f>BD22</f>
        <v>6</v>
      </c>
      <c r="AL22" s="37">
        <f t="shared" si="9"/>
        <v>0</v>
      </c>
      <c r="AM22" s="37">
        <f t="shared" si="9"/>
        <v>6</v>
      </c>
      <c r="AN22" s="59">
        <f>SUM(S4,S7,S10,S13,S16,S19,S25,S28,S31,S34)</f>
        <v>5</v>
      </c>
      <c r="AO22" s="60">
        <f>SUM(R4,R7,R10,R13,R16,R19,R25,R28,R31,R34)</f>
        <v>8</v>
      </c>
      <c r="AP22" s="61">
        <f t="shared" si="1"/>
        <v>5</v>
      </c>
      <c r="AQ22" s="62">
        <f t="shared" si="1"/>
        <v>14</v>
      </c>
      <c r="AR22" s="42">
        <f>IF(AQ22=0,"",AP22/AQ22)</f>
        <v>0.35714285714285715</v>
      </c>
      <c r="AS22" s="63"/>
      <c r="AT22" s="44"/>
      <c r="AU22" s="45"/>
      <c r="AV22" s="64"/>
      <c r="AW22" s="65">
        <f>AP23*10000000-AQ23*100000+BJ22+BJ21</f>
        <v>28804006</v>
      </c>
      <c r="AX22" s="45"/>
      <c r="AY22" s="46">
        <f>IF(AW22&lt;AW4,7,6)</f>
        <v>7</v>
      </c>
      <c r="AZ22" s="45">
        <f>IF(AW22&lt;AW7,AY22,AY22-1)</f>
        <v>7</v>
      </c>
      <c r="BA22" s="46">
        <f>IF(AW22&lt;AW10,AZ22,AZ22-1)</f>
        <v>7</v>
      </c>
      <c r="BB22" s="45">
        <f>IF(AW22&lt;AW13,BA22,BA22-1)</f>
        <v>7</v>
      </c>
      <c r="BC22" s="46">
        <f>IF(AW22&lt;AW16,BB22,BB22-1)</f>
        <v>6</v>
      </c>
      <c r="BD22" s="45">
        <f>IF(AW22&lt;AW19,BC22,BC22-1)</f>
        <v>6</v>
      </c>
      <c r="BE22" s="46"/>
      <c r="BF22" s="45"/>
      <c r="BG22" s="46"/>
      <c r="BH22" s="45"/>
      <c r="BI22" s="17">
        <f>BH21+BH23</f>
        <v>13</v>
      </c>
      <c r="BJ22" s="17">
        <f>IF(AQ22&lt;&gt;0,ROUND(AP22/AQ22,1)*10000,AP22*10000)</f>
        <v>4000</v>
      </c>
      <c r="BK22" s="17">
        <f t="shared" si="3"/>
        <v>0.35714285714285715</v>
      </c>
      <c r="BL22" s="18" t="s">
        <v>6</v>
      </c>
      <c r="BM22" s="19"/>
      <c r="BN22" s="19"/>
      <c r="BO22" s="19"/>
    </row>
    <row r="23" spans="1:67" ht="16.5" customHeight="1" thickBot="1">
      <c r="A23" s="20"/>
      <c r="C23" s="22"/>
      <c r="D23" s="23"/>
      <c r="E23" s="458"/>
      <c r="F23" s="66">
        <f>T105</f>
        <v>0</v>
      </c>
      <c r="G23" s="67">
        <f>U105</f>
        <v>0</v>
      </c>
      <c r="H23" s="121">
        <f>T106</f>
        <v>0</v>
      </c>
      <c r="I23" s="122">
        <f>U106</f>
        <v>3</v>
      </c>
      <c r="J23" s="66">
        <f>T107</f>
        <v>0</v>
      </c>
      <c r="K23" s="67">
        <f>U107</f>
        <v>0</v>
      </c>
      <c r="L23" s="121">
        <f>T108</f>
        <v>0</v>
      </c>
      <c r="M23" s="122">
        <f>U108</f>
        <v>3</v>
      </c>
      <c r="N23" s="66">
        <f>T109</f>
        <v>0</v>
      </c>
      <c r="O23" s="67">
        <f>U109</f>
        <v>0</v>
      </c>
      <c r="P23" s="68">
        <f>T110</f>
        <v>0</v>
      </c>
      <c r="Q23" s="72">
        <f>U110</f>
        <v>0</v>
      </c>
      <c r="R23" s="66" t="s">
        <v>22</v>
      </c>
      <c r="S23" s="73" t="s">
        <v>22</v>
      </c>
      <c r="T23" s="239"/>
      <c r="U23" s="240"/>
      <c r="V23" s="499">
        <f>T112</f>
        <v>0</v>
      </c>
      <c r="W23" s="251">
        <f>U112</f>
        <v>0</v>
      </c>
      <c r="X23" s="500">
        <f>T113</f>
        <v>0</v>
      </c>
      <c r="Y23" s="501">
        <f>U113</f>
        <v>0</v>
      </c>
      <c r="Z23" s="502">
        <f>T114</f>
        <v>0</v>
      </c>
      <c r="AA23" s="502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9"/>
        <v>0</v>
      </c>
      <c r="AM23" s="123">
        <f t="shared" si="9"/>
        <v>6</v>
      </c>
      <c r="AN23" s="80">
        <f>SUM(S5,S8,S11,S14,S17,S20,S26,S29,S32,S35)</f>
        <v>3</v>
      </c>
      <c r="AO23" s="81">
        <f>SUM(R5,R8,R11,R14,R17,R20,R26,R29,R32,R35)</f>
        <v>6</v>
      </c>
      <c r="AP23" s="82">
        <f t="shared" si="1"/>
        <v>3</v>
      </c>
      <c r="AQ23" s="124">
        <f t="shared" si="1"/>
        <v>12</v>
      </c>
      <c r="AR23" s="125"/>
      <c r="AS23" s="126"/>
      <c r="AT23" s="86" t="s">
        <v>25</v>
      </c>
      <c r="AU23" s="87"/>
      <c r="AV23" s="87"/>
      <c r="AW23" s="88"/>
      <c r="AX23" s="87">
        <f>IF(R4&lt;S4,1,0)</f>
        <v>1</v>
      </c>
      <c r="AY23" s="46">
        <f t="shared" si="6"/>
        <v>6</v>
      </c>
      <c r="AZ23" s="87">
        <f>IF(R10&lt;S10,1,0)</f>
        <v>0</v>
      </c>
      <c r="BA23" s="89">
        <f>IF(R13&lt;S13,1,0)</f>
        <v>0</v>
      </c>
      <c r="BB23" s="87">
        <f>IF(R16&lt;S16,1,0)</f>
        <v>0</v>
      </c>
      <c r="BC23" s="89">
        <f>IF(R19&lt;S19,1,0)</f>
        <v>0</v>
      </c>
      <c r="BD23" s="87"/>
      <c r="BE23" s="46"/>
      <c r="BF23" s="45"/>
      <c r="BG23" s="46"/>
      <c r="BH23" s="45">
        <f>SUM(AX23:BG23)</f>
        <v>7</v>
      </c>
      <c r="BI23" s="17"/>
      <c r="BJ23" s="17"/>
      <c r="BK23" s="17"/>
      <c r="BL23" s="17"/>
      <c r="BM23" s="19"/>
      <c r="BN23" s="19"/>
    </row>
    <row r="24" spans="1:67" ht="15.75" hidden="1" customHeight="1" thickBot="1">
      <c r="A24" s="20"/>
      <c r="C24" s="22"/>
      <c r="D24" s="23"/>
      <c r="E24" s="454"/>
      <c r="F24" s="154" t="str">
        <f>P116</f>
        <v/>
      </c>
      <c r="G24" s="155" t="str">
        <f>Q116</f>
        <v/>
      </c>
      <c r="H24" s="127" t="str">
        <f>P117</f>
        <v/>
      </c>
      <c r="I24" s="128" t="str">
        <f>Q117</f>
        <v/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154" t="str">
        <f>P120</f>
        <v/>
      </c>
      <c r="O24" s="155" t="str">
        <f>Q120</f>
        <v/>
      </c>
      <c r="P24" s="127" t="str">
        <f>P121</f>
        <v/>
      </c>
      <c r="Q24" s="128" t="str">
        <f>Q121</f>
        <v/>
      </c>
      <c r="R24" s="154" t="str">
        <f>P122</f>
        <v/>
      </c>
      <c r="S24" s="95" t="str">
        <f>Q122</f>
        <v/>
      </c>
      <c r="T24" s="96" t="s">
        <v>22</v>
      </c>
      <c r="U24" s="156" t="s">
        <v>22</v>
      </c>
      <c r="V24" s="94" t="str">
        <f>P123</f>
        <v/>
      </c>
      <c r="W24" s="95" t="str">
        <f>Q123</f>
        <v/>
      </c>
      <c r="X24" s="96" t="str">
        <f>P124</f>
        <v/>
      </c>
      <c r="Y24" s="97" t="str">
        <f>Q124</f>
        <v/>
      </c>
      <c r="Z24" s="98" t="str">
        <f>P125</f>
        <v/>
      </c>
      <c r="AA24" s="98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29">
        <f t="shared" ref="AL24:AM26" si="10">SUM(F24,H24,J24,L24,N24,P24,R24,V24,X24,Z24)</f>
        <v>0</v>
      </c>
      <c r="AM24" s="130">
        <f t="shared" si="10"/>
        <v>0</v>
      </c>
      <c r="AN24" s="129">
        <f>SUM(U3,U6,U9,U12,U15,U18,U21,U27,U30,U33)</f>
        <v>0</v>
      </c>
      <c r="AO24" s="131">
        <f>SUM(T3,T6,T9,T12,T15,T18,T21,T27,T30,T33)</f>
        <v>0</v>
      </c>
      <c r="AP24" s="132">
        <f t="shared" si="1"/>
        <v>0</v>
      </c>
      <c r="AQ24" s="133">
        <f t="shared" si="1"/>
        <v>0</v>
      </c>
      <c r="AR24" s="245" t="str">
        <f>IF(AQ24=0,"",AP24/AQ24)</f>
        <v/>
      </c>
      <c r="AS24" s="134">
        <f>BH25</f>
        <v>4</v>
      </c>
      <c r="AT24" s="135" t="s">
        <v>23</v>
      </c>
      <c r="AU24" s="22">
        <f>AP26*100-AQ26</f>
        <v>0</v>
      </c>
      <c r="AV24" s="22">
        <f>AR25</f>
        <v>0</v>
      </c>
      <c r="AW24" s="136"/>
      <c r="AX24" s="22">
        <f>IF(F25&gt;G25,1,0)</f>
        <v>0</v>
      </c>
      <c r="AY24" s="46">
        <f t="shared" si="6"/>
        <v>6</v>
      </c>
      <c r="AZ24" s="22">
        <f>IF(J25&gt;K25,1,0)</f>
        <v>0</v>
      </c>
      <c r="BA24" s="137">
        <f>IF(L25&gt;M25,1,0)</f>
        <v>0</v>
      </c>
      <c r="BB24" s="22">
        <f>IF(N25&gt;O25,1,0)</f>
        <v>0</v>
      </c>
      <c r="BC24" s="137">
        <f>IF(P25&gt;Q25,1,0)</f>
        <v>0</v>
      </c>
      <c r="BD24" s="22">
        <f>IF(R25&gt;S25,1,0)</f>
        <v>0</v>
      </c>
      <c r="BE24" s="137">
        <f>IF(V25&gt;W25,1,0)</f>
        <v>0</v>
      </c>
      <c r="BF24" s="22">
        <f>IF(X25&gt;Y25,1,0)</f>
        <v>0</v>
      </c>
      <c r="BG24" s="137">
        <f>IF(Z25&gt;AA25,1,0)</f>
        <v>0</v>
      </c>
      <c r="BH24" s="22">
        <f>SUM(AX24:BG24)</f>
        <v>6</v>
      </c>
      <c r="BI24" s="22"/>
      <c r="BJ24" s="22">
        <f>IF(AQ24&lt;&gt;0,ROUND(AP24/AQ24,1)*10,0)</f>
        <v>0</v>
      </c>
      <c r="BK24" s="22">
        <f t="shared" si="3"/>
        <v>0</v>
      </c>
      <c r="BL24" s="138" t="s">
        <v>24</v>
      </c>
    </row>
    <row r="25" spans="1:67" ht="15.75" hidden="1" customHeight="1" thickBot="1">
      <c r="A25" s="20"/>
      <c r="C25" s="22"/>
      <c r="D25" s="23"/>
      <c r="E25" s="454"/>
      <c r="F25" s="158" t="str">
        <f>R116</f>
        <v/>
      </c>
      <c r="G25" s="159" t="str">
        <f>S116</f>
        <v/>
      </c>
      <c r="H25" s="139" t="str">
        <f>R117</f>
        <v/>
      </c>
      <c r="I25" s="140" t="str">
        <f>S117</f>
        <v/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158" t="str">
        <f>R120</f>
        <v/>
      </c>
      <c r="O25" s="159" t="str">
        <f>S120</f>
        <v/>
      </c>
      <c r="P25" s="139" t="str">
        <f>R121</f>
        <v/>
      </c>
      <c r="Q25" s="140" t="str">
        <f>S121</f>
        <v/>
      </c>
      <c r="R25" s="158" t="str">
        <f>R122</f>
        <v/>
      </c>
      <c r="S25" s="56" t="str">
        <f>S122</f>
        <v/>
      </c>
      <c r="T25" s="57" t="s">
        <v>22</v>
      </c>
      <c r="U25" s="160" t="s">
        <v>22</v>
      </c>
      <c r="V25" s="55" t="str">
        <f>R123</f>
        <v/>
      </c>
      <c r="W25" s="56" t="str">
        <f>S123</f>
        <v/>
      </c>
      <c r="X25" s="57" t="str">
        <f>R124</f>
        <v/>
      </c>
      <c r="Y25" s="35" t="str">
        <f>S124</f>
        <v/>
      </c>
      <c r="Z25" s="36" t="str">
        <f>R125</f>
        <v/>
      </c>
      <c r="AA25" s="36" t="str">
        <f>S125</f>
        <v/>
      </c>
      <c r="AB25" s="36">
        <f>BI126</f>
        <v>0</v>
      </c>
      <c r="AC25" s="36">
        <f>BA126+BE126</f>
        <v>0</v>
      </c>
      <c r="AD25" s="36">
        <f>BB126+BF126</f>
        <v>0</v>
      </c>
      <c r="AE25" s="36">
        <f>BC126+BG126</f>
        <v>0</v>
      </c>
      <c r="AF25" s="36">
        <f>BD126+BH126</f>
        <v>0</v>
      </c>
      <c r="AG25" s="36">
        <f>AP25</f>
        <v>0</v>
      </c>
      <c r="AH25" s="36">
        <f>AQ25</f>
        <v>0</v>
      </c>
      <c r="AI25" s="36">
        <f>AP26</f>
        <v>0</v>
      </c>
      <c r="AJ25" s="36">
        <f>AQ26</f>
        <v>0</v>
      </c>
      <c r="AK25" s="36">
        <f>AS24</f>
        <v>4</v>
      </c>
      <c r="AL25" s="141">
        <f t="shared" si="10"/>
        <v>0</v>
      </c>
      <c r="AM25" s="141">
        <f t="shared" si="10"/>
        <v>0</v>
      </c>
      <c r="AN25" s="141">
        <f>SUM(U4,U7,U10,U13,U16,U19,U22,U28,U31,U34)</f>
        <v>0</v>
      </c>
      <c r="AO25" s="142">
        <f>SUM(T4,T7,T10,T13,T16,T19,T22,T28,T31,T34)</f>
        <v>0</v>
      </c>
      <c r="AP25" s="143">
        <f t="shared" si="1"/>
        <v>0</v>
      </c>
      <c r="AQ25" s="144">
        <f t="shared" si="1"/>
        <v>0</v>
      </c>
      <c r="AR25" s="161">
        <f>AP25-AQ25</f>
        <v>0</v>
      </c>
      <c r="AS25" s="145"/>
      <c r="AU25" s="22"/>
      <c r="AV25" s="146"/>
      <c r="AW25" s="147">
        <f>AP26*100000000-AQ26*10000000+BJ25+BJ24</f>
        <v>0</v>
      </c>
      <c r="AX25" s="22"/>
      <c r="AY25" s="46">
        <f t="shared" si="6"/>
        <v>6</v>
      </c>
      <c r="AZ25" s="22">
        <f>IF(AW25&lt;AW31,AY25,AY25-1)</f>
        <v>5</v>
      </c>
      <c r="BA25" s="137">
        <f>IF(AW25&lt;AW34,AZ25,AZ25-1)</f>
        <v>4</v>
      </c>
      <c r="BB25" s="22">
        <f>IF(AW25&lt;AW4,BA25,BA25-1)</f>
        <v>4</v>
      </c>
      <c r="BC25" s="137">
        <f>IF(AW25&lt;AW7,BB25,BB25-1)</f>
        <v>4</v>
      </c>
      <c r="BD25" s="22">
        <f>IF(AW25&lt;AW10,BC25,BC25-1)</f>
        <v>4</v>
      </c>
      <c r="BE25" s="137">
        <f>IF(AW25&lt;AW13,BD25,BD25-1)</f>
        <v>4</v>
      </c>
      <c r="BF25" s="22">
        <f>IF(AW25&lt;AW16,BE25,BE25-1)</f>
        <v>4</v>
      </c>
      <c r="BG25" s="137">
        <f>IF(AW25&lt;AW19,BF25,BF25-1)</f>
        <v>4</v>
      </c>
      <c r="BH25" s="22">
        <f>IF(AW25&lt;AW22,BG25,BG25-1)</f>
        <v>4</v>
      </c>
      <c r="BI25" s="22">
        <f>BH24+BH26</f>
        <v>12</v>
      </c>
      <c r="BJ25" s="22">
        <f>IF(AQ25&lt;&gt;0,ROUND(AP25/AQ25,1)*10000,0)</f>
        <v>0</v>
      </c>
      <c r="BK25" s="22">
        <f t="shared" si="3"/>
        <v>0</v>
      </c>
      <c r="BL25" s="138" t="s">
        <v>6</v>
      </c>
    </row>
    <row r="26" spans="1:67" ht="16.5" hidden="1" customHeight="1" thickBot="1">
      <c r="A26" s="20"/>
      <c r="C26" s="22"/>
      <c r="D26" s="23"/>
      <c r="E26" s="454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0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162">
        <f>T120</f>
        <v>0</v>
      </c>
      <c r="O26" s="163">
        <f>U120</f>
        <v>0</v>
      </c>
      <c r="P26" s="121">
        <f>T121</f>
        <v>0</v>
      </c>
      <c r="Q26" s="122">
        <f>U121</f>
        <v>0</v>
      </c>
      <c r="R26" s="162">
        <f>T122</f>
        <v>0</v>
      </c>
      <c r="S26" s="75">
        <f>U122</f>
        <v>0</v>
      </c>
      <c r="T26" s="164" t="s">
        <v>22</v>
      </c>
      <c r="U26" s="165" t="s">
        <v>22</v>
      </c>
      <c r="V26" s="74">
        <f>T123</f>
        <v>0</v>
      </c>
      <c r="W26" s="75">
        <f>U123</f>
        <v>0</v>
      </c>
      <c r="X26" s="76">
        <f>T124</f>
        <v>0</v>
      </c>
      <c r="Y26" s="77">
        <f>U124</f>
        <v>0</v>
      </c>
      <c r="Z26" s="78">
        <f>T125</f>
        <v>0</v>
      </c>
      <c r="AA26" s="78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48">
        <f t="shared" si="10"/>
        <v>0</v>
      </c>
      <c r="AM26" s="149">
        <f t="shared" si="10"/>
        <v>0</v>
      </c>
      <c r="AN26" s="149">
        <f>SUM(U5,U8,U11,U14,U17,U20,U23,U29,U32,U35)</f>
        <v>0</v>
      </c>
      <c r="AO26" s="150">
        <f>SUM(T5,T8,T11,T14,T17,T20,T23,T29,T32,T35)</f>
        <v>0</v>
      </c>
      <c r="AP26" s="151">
        <f t="shared" si="1"/>
        <v>0</v>
      </c>
      <c r="AQ26" s="152">
        <f t="shared" si="1"/>
        <v>0</v>
      </c>
      <c r="AR26" s="168"/>
      <c r="AS26" s="153"/>
      <c r="AT26" s="135" t="s">
        <v>25</v>
      </c>
      <c r="AU26" s="22"/>
      <c r="AV26" s="146"/>
      <c r="AW26" s="136"/>
      <c r="AX26" s="22">
        <f>IF(T4&lt;U4,1,0)</f>
        <v>0</v>
      </c>
      <c r="AY26" s="46">
        <f t="shared" si="6"/>
        <v>6</v>
      </c>
      <c r="AZ26" s="22">
        <f>IF(T10&lt;U10,1,0)</f>
        <v>0</v>
      </c>
      <c r="BA26" s="137">
        <f>IF(T13&lt;U13,1,0)</f>
        <v>0</v>
      </c>
      <c r="BB26" s="22">
        <f>IF(T16&lt;U16,1,0)</f>
        <v>0</v>
      </c>
      <c r="BC26" s="137">
        <f>IF(T19&lt;U19,1,0)</f>
        <v>0</v>
      </c>
      <c r="BD26" s="22">
        <f>IF(T22&lt;U22,1,0)</f>
        <v>0</v>
      </c>
      <c r="BE26" s="137">
        <f>IF(T28&lt;U28,1,0)</f>
        <v>0</v>
      </c>
      <c r="BF26" s="22">
        <f>IF(T31&lt;U31,1,0)</f>
        <v>0</v>
      </c>
      <c r="BG26" s="137">
        <f>IF(T34&lt;U34,1,0)</f>
        <v>0</v>
      </c>
      <c r="BH26" s="22">
        <f>SUM(AX26:BG26)</f>
        <v>6</v>
      </c>
      <c r="BI26" s="22"/>
      <c r="BJ26" s="22"/>
      <c r="BK26" s="22"/>
    </row>
    <row r="27" spans="1:67" ht="15.75" hidden="1" customHeight="1" thickBot="1">
      <c r="A27" s="20"/>
      <c r="C27" s="22"/>
      <c r="D27" s="23"/>
      <c r="E27" s="454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29">
        <f t="shared" ref="AL27:AM29" si="11">SUM(F27,H27,J27,L27,N27,P27,R27,T27,X27,Z27)</f>
        <v>0</v>
      </c>
      <c r="AM27" s="130">
        <f t="shared" si="11"/>
        <v>0</v>
      </c>
      <c r="AN27" s="129">
        <f>SUM(W3,W6,W9,W12,W15,W18,W21,W24,W30,W33)</f>
        <v>0</v>
      </c>
      <c r="AO27" s="131">
        <f>SUM(V3,V6,V9,V12,V15,V18,V21,V24,V30,V33)</f>
        <v>0</v>
      </c>
      <c r="AP27" s="132">
        <f t="shared" si="1"/>
        <v>0</v>
      </c>
      <c r="AQ27" s="133">
        <f t="shared" si="1"/>
        <v>0</v>
      </c>
      <c r="AR27" s="157" t="str">
        <f>IF(AQ27=0,"",AP27/AQ27)</f>
        <v/>
      </c>
      <c r="AS27" s="134">
        <f>BH28</f>
        <v>4</v>
      </c>
      <c r="AT27" s="135" t="s">
        <v>23</v>
      </c>
      <c r="AU27" s="136">
        <f>AP29*100-AQ29</f>
        <v>0</v>
      </c>
      <c r="AV27" s="136">
        <f>AR28</f>
        <v>0</v>
      </c>
      <c r="AW27" s="136"/>
      <c r="AX27" s="136">
        <f>IF(F28&gt;G28,1,0)</f>
        <v>0</v>
      </c>
      <c r="AY27" s="46">
        <f t="shared" si="6"/>
        <v>6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6</v>
      </c>
      <c r="BI27" s="22"/>
      <c r="BJ27" s="22">
        <f>IF(AQ27&lt;&gt;0,ROUND(AP27/AQ27,1)*10,0)</f>
        <v>0</v>
      </c>
      <c r="BK27" s="22">
        <f t="shared" si="3"/>
        <v>0</v>
      </c>
      <c r="BL27" s="138" t="s">
        <v>24</v>
      </c>
    </row>
    <row r="28" spans="1:67" ht="15.75" hidden="1" customHeight="1" thickBot="1">
      <c r="A28" s="20"/>
      <c r="C28" s="22"/>
      <c r="D28" s="23"/>
      <c r="E28" s="454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4</v>
      </c>
      <c r="AL28" s="141">
        <f t="shared" si="11"/>
        <v>0</v>
      </c>
      <c r="AM28" s="141">
        <f t="shared" si="11"/>
        <v>0</v>
      </c>
      <c r="AN28" s="141">
        <f>SUM(W4,W7,W10,W13,W16,W19,W22,W25,W31,W34)</f>
        <v>0</v>
      </c>
      <c r="AO28" s="142">
        <f>SUM(V4,V7,V10,V13,V16,V19,V22,V25,V31,V34)</f>
        <v>0</v>
      </c>
      <c r="AP28" s="143">
        <f t="shared" si="1"/>
        <v>0</v>
      </c>
      <c r="AQ28" s="144">
        <f t="shared" si="1"/>
        <v>0</v>
      </c>
      <c r="AR28" s="161">
        <f>AP28-AQ28</f>
        <v>0</v>
      </c>
      <c r="AS28" s="145"/>
      <c r="AU28" s="136"/>
      <c r="AV28" s="147"/>
      <c r="AW28" s="147">
        <f>AP29*100000000-AQ29*10000000+BJ28+BJ27</f>
        <v>0</v>
      </c>
      <c r="AX28" s="136"/>
      <c r="AY28" s="46">
        <f t="shared" si="6"/>
        <v>6</v>
      </c>
      <c r="AZ28" s="136">
        <f>IF(AW28&lt;AW34,AY28,AY28-1)</f>
        <v>5</v>
      </c>
      <c r="BA28" s="137">
        <f>IF(AW28&lt;AW4,AZ28,AZ28-1)</f>
        <v>5</v>
      </c>
      <c r="BB28" s="136">
        <f>IF(AW28&lt;AW7,BA28,BA28-1)</f>
        <v>5</v>
      </c>
      <c r="BC28" s="137">
        <f>IF(AW28&lt;AW10,BB28,BB28-1)</f>
        <v>5</v>
      </c>
      <c r="BD28" s="136">
        <f>IF(AW28&lt;AW13,BC28,BC28-1)</f>
        <v>5</v>
      </c>
      <c r="BE28" s="137">
        <f>IF(AW28&lt;AW16,BD28,BD28-1)</f>
        <v>5</v>
      </c>
      <c r="BF28" s="136">
        <f>IF(AW28&lt;AW19,BE28,BE28-1)</f>
        <v>5</v>
      </c>
      <c r="BG28" s="137">
        <f>IF(AW28&lt;AW22,BF28,BF28-1)</f>
        <v>5</v>
      </c>
      <c r="BH28" s="136">
        <f>IF(AW28&lt;AW25,BG28,BG28-1)</f>
        <v>4</v>
      </c>
      <c r="BI28" s="22">
        <f>BH27+BH29</f>
        <v>12</v>
      </c>
      <c r="BJ28" s="22">
        <f>IF(AQ28&lt;&gt;0,ROUND(AP28/AQ28,1)*10000,0)</f>
        <v>0</v>
      </c>
      <c r="BK28" s="22">
        <f t="shared" si="3"/>
        <v>0</v>
      </c>
      <c r="BL28" s="138" t="s">
        <v>6</v>
      </c>
    </row>
    <row r="29" spans="1:67" ht="16.5" hidden="1" customHeight="1" thickBot="1">
      <c r="A29" s="20"/>
      <c r="C29" s="22"/>
      <c r="D29" s="23"/>
      <c r="E29" s="454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66">
        <f t="shared" si="11"/>
        <v>0</v>
      </c>
      <c r="AM29" s="167">
        <f t="shared" si="11"/>
        <v>0</v>
      </c>
      <c r="AN29" s="167">
        <f>SUM(W5,W8,W11,W14,W17,W20,W23,W26,W32,W35)</f>
        <v>0</v>
      </c>
      <c r="AO29" s="150">
        <f>SUM(V5,V8,V11,V14,V17,V20,V23,V26,V32,V35)</f>
        <v>0</v>
      </c>
      <c r="AP29" s="151">
        <f t="shared" si="1"/>
        <v>0</v>
      </c>
      <c r="AQ29" s="152">
        <f t="shared" si="1"/>
        <v>0</v>
      </c>
      <c r="AR29" s="168"/>
      <c r="AS29" s="153"/>
      <c r="AT29" s="135" t="s">
        <v>25</v>
      </c>
      <c r="AU29" s="136"/>
      <c r="AV29" s="147"/>
      <c r="AW29" s="136"/>
      <c r="AX29" s="136">
        <f>IF(G32=3,1,0)</f>
        <v>0</v>
      </c>
      <c r="AY29" s="46">
        <f t="shared" si="6"/>
        <v>6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6</v>
      </c>
      <c r="BI29" s="22"/>
      <c r="BJ29" s="22"/>
      <c r="BK29" s="22"/>
    </row>
    <row r="30" spans="1:67" ht="15.75" hidden="1" customHeight="1" thickBot="1">
      <c r="A30" s="20"/>
      <c r="C30" s="22"/>
      <c r="D30" s="23"/>
      <c r="E30" s="454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9">
        <f t="shared" ref="AL30:AM32" si="12">SUM(F30,H30,J30,L30,N30,P30,R30,T30,V30,Z30)</f>
        <v>0</v>
      </c>
      <c r="AM30" s="130">
        <f t="shared" si="12"/>
        <v>0</v>
      </c>
      <c r="AN30" s="129">
        <f>SUM(Y3,Y6,Y9,Y12,Y15,Y18,Y21,Y24,Y27,Y33)</f>
        <v>0</v>
      </c>
      <c r="AO30" s="131">
        <f>SUM(X3,X6,X9,X12,X15,X18,X21,X24,X27,X33)</f>
        <v>0</v>
      </c>
      <c r="AP30" s="132">
        <f t="shared" si="1"/>
        <v>0</v>
      </c>
      <c r="AQ30" s="133">
        <f t="shared" si="1"/>
        <v>0</v>
      </c>
      <c r="AR30" s="157" t="str">
        <f>IF(AQ30=0,"",AP30/AQ30)</f>
        <v/>
      </c>
      <c r="AS30" s="134">
        <f>BH31</f>
        <v>4</v>
      </c>
      <c r="AT30" s="135" t="s">
        <v>23</v>
      </c>
      <c r="AU30" s="22">
        <f>AP32*100-AQ32</f>
        <v>0</v>
      </c>
      <c r="AV30" s="22">
        <f>AR31</f>
        <v>0</v>
      </c>
      <c r="AW30" s="136"/>
      <c r="AX30" s="169">
        <f>IF(F31&gt;G31,1,0)</f>
        <v>0</v>
      </c>
      <c r="AY30" s="46">
        <f t="shared" si="6"/>
        <v>6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6</v>
      </c>
      <c r="BI30" s="169"/>
      <c r="BJ30" s="22">
        <f>IF(AQ30&lt;&gt;0,ROUND(AP30/AQ30,1)*10,0)</f>
        <v>0</v>
      </c>
      <c r="BK30" s="22">
        <f t="shared" si="3"/>
        <v>0</v>
      </c>
      <c r="BL30" s="138" t="s">
        <v>24</v>
      </c>
    </row>
    <row r="31" spans="1:67" ht="15.75" hidden="1" customHeight="1" thickBot="1">
      <c r="A31" s="20"/>
      <c r="C31" s="22"/>
      <c r="D31" s="23"/>
      <c r="E31" s="454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4</v>
      </c>
      <c r="AL31" s="141">
        <f t="shared" si="12"/>
        <v>0</v>
      </c>
      <c r="AM31" s="141">
        <f t="shared" si="12"/>
        <v>0</v>
      </c>
      <c r="AN31" s="141">
        <f>SUM(Y4,Y7,Y10,Y13,Y16,Y19,Y22,Y25,Y28,Y34)</f>
        <v>0</v>
      </c>
      <c r="AO31" s="142">
        <f>SUM(X4,X7,X10,X13,X16,X19,X22,X25,X28,X34)</f>
        <v>0</v>
      </c>
      <c r="AP31" s="143">
        <f t="shared" si="1"/>
        <v>0</v>
      </c>
      <c r="AQ31" s="144">
        <f t="shared" si="1"/>
        <v>0</v>
      </c>
      <c r="AR31" s="161">
        <f>AP31-AQ31</f>
        <v>0</v>
      </c>
      <c r="AS31" s="145"/>
      <c r="AU31" s="22"/>
      <c r="AV31" s="146"/>
      <c r="AW31" s="147">
        <f>AP32*100000000-AQ32*10000000+BJ31+BJ30</f>
        <v>0</v>
      </c>
      <c r="AX31" s="169"/>
      <c r="AY31" s="46">
        <f t="shared" si="6"/>
        <v>6</v>
      </c>
      <c r="AZ31" s="169">
        <f>IF(AW31&lt;AW4,AY31,AY31-1)</f>
        <v>6</v>
      </c>
      <c r="BA31" s="137">
        <f>IF(AW31&lt;AW7,AZ31,AZ31-1)</f>
        <v>6</v>
      </c>
      <c r="BB31" s="169">
        <f>IF(AW31&lt;AW10,BA31,BA31-1)</f>
        <v>6</v>
      </c>
      <c r="BC31" s="137">
        <f>IF(AW31&lt;AW13,BB31,BB31-1)</f>
        <v>6</v>
      </c>
      <c r="BD31" s="169">
        <f>IF(AW31&lt;AW16,BC31,BC31-1)</f>
        <v>6</v>
      </c>
      <c r="BE31" s="137">
        <f>IF(AW31&lt;AW19,BD31,BD31-1)</f>
        <v>6</v>
      </c>
      <c r="BF31" s="169">
        <f>IF(AW31&lt;AW22,BE31,BE31-1)</f>
        <v>6</v>
      </c>
      <c r="BG31" s="137">
        <f>IF(AW31&lt;AW25,BF31,BF31-1)</f>
        <v>5</v>
      </c>
      <c r="BH31" s="169">
        <f>IF(AW31&lt;AW28,BG31,BG31-1)</f>
        <v>4</v>
      </c>
      <c r="BI31" s="169">
        <f>BH30+BH32</f>
        <v>12</v>
      </c>
      <c r="BJ31" s="22">
        <f>IF(AQ31&lt;&gt;0,ROUND(AP31/AQ31,1)*10000,0)</f>
        <v>0</v>
      </c>
      <c r="BK31" s="22">
        <f t="shared" si="3"/>
        <v>0</v>
      </c>
      <c r="BL31" s="138" t="s">
        <v>6</v>
      </c>
    </row>
    <row r="32" spans="1:67" ht="16.5" hidden="1" customHeight="1" thickBot="1">
      <c r="A32" s="20"/>
      <c r="C32" s="22"/>
      <c r="D32" s="23"/>
      <c r="E32" s="454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48">
        <f t="shared" si="12"/>
        <v>0</v>
      </c>
      <c r="AM32" s="149">
        <f t="shared" si="12"/>
        <v>0</v>
      </c>
      <c r="AN32" s="149">
        <f>SUM(Y5,Y8,Y11,Y14,Y17,Y20,Y23,Y26,Y29,Y35)</f>
        <v>0</v>
      </c>
      <c r="AO32" s="150">
        <f>SUM(X5,X8,X11,X14,X17,X20,X23,X26,X29,X35)</f>
        <v>0</v>
      </c>
      <c r="AP32" s="151">
        <f t="shared" si="1"/>
        <v>0</v>
      </c>
      <c r="AQ32" s="152">
        <f t="shared" si="1"/>
        <v>0</v>
      </c>
      <c r="AR32" s="168"/>
      <c r="AS32" s="153"/>
      <c r="AT32" s="135" t="s">
        <v>25</v>
      </c>
      <c r="AU32" s="22"/>
      <c r="AV32" s="146"/>
      <c r="AW32" s="136"/>
      <c r="AX32" s="169">
        <f>IF(X4&lt;Y4,1,0)</f>
        <v>0</v>
      </c>
      <c r="AY32" s="46">
        <f t="shared" si="6"/>
        <v>6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6</v>
      </c>
      <c r="BI32" s="169"/>
      <c r="BJ32" s="22"/>
      <c r="BK32" s="22"/>
    </row>
    <row r="33" spans="1:64" ht="16.2" hidden="1" customHeight="1" thickBot="1">
      <c r="A33" s="20"/>
      <c r="C33" s="22"/>
      <c r="D33" s="23"/>
      <c r="E33" s="454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129">
        <f t="shared" ref="AL33:AM35" si="13">SUM(F33,H33,J33,L33,N33,P33,R33,T33,V33,X33)</f>
        <v>0</v>
      </c>
      <c r="AM33" s="130">
        <f t="shared" si="13"/>
        <v>0</v>
      </c>
      <c r="AN33" s="129">
        <f>SUM(AA3,AA6,AA9,AA12,AA15,AA18,AA21,AA24,AA27,AA30)</f>
        <v>0</v>
      </c>
      <c r="AO33" s="131">
        <f>SUM(Z3,Z6,Z9,Z12,Z15,Z18,Z21,Z24,Z27,Z30)</f>
        <v>0</v>
      </c>
      <c r="AP33" s="132">
        <f t="shared" si="1"/>
        <v>0</v>
      </c>
      <c r="AQ33" s="133">
        <f t="shared" si="1"/>
        <v>0</v>
      </c>
      <c r="AR33" s="157" t="str">
        <f>IF(AQ33=0,"",AP33/AQ33)</f>
        <v/>
      </c>
      <c r="AS33" s="134">
        <f>BH34</f>
        <v>3</v>
      </c>
      <c r="AT33" s="135" t="s">
        <v>23</v>
      </c>
      <c r="AU33" s="136">
        <f>AP35*100-AQ35</f>
        <v>0</v>
      </c>
      <c r="AV33" s="136">
        <f>AR34</f>
        <v>0</v>
      </c>
      <c r="AW33" s="136"/>
      <c r="AX33" s="136">
        <f>IF(F34&gt;G34,1,0)</f>
        <v>0</v>
      </c>
      <c r="AY33" s="46">
        <f t="shared" si="6"/>
        <v>6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6</v>
      </c>
      <c r="BI33" s="22"/>
      <c r="BJ33" s="22">
        <f>IF(AQ33&lt;&gt;0,ROUND(AP33/AQ33,1)*10,0)</f>
        <v>0</v>
      </c>
      <c r="BK33" s="22">
        <f t="shared" si="3"/>
        <v>0</v>
      </c>
      <c r="BL33" s="138" t="s">
        <v>24</v>
      </c>
    </row>
    <row r="34" spans="1:64" ht="16.2" hidden="1" customHeight="1" thickBot="1">
      <c r="A34" s="20"/>
      <c r="C34" s="22"/>
      <c r="D34" s="23"/>
      <c r="E34" s="454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3</v>
      </c>
      <c r="AL34" s="141">
        <f t="shared" si="13"/>
        <v>0</v>
      </c>
      <c r="AM34" s="141">
        <f t="shared" si="13"/>
        <v>0</v>
      </c>
      <c r="AN34" s="141">
        <f>SUM(AA4,AA7,AA10,AA13,AA16,AA19,AA22,AA25,AA28,AA31)</f>
        <v>0</v>
      </c>
      <c r="AO34" s="142">
        <f>SUM(Z4,Z7,Z10,Z13,Z16,Z19,Z22,Z25,Z28,Z31)</f>
        <v>0</v>
      </c>
      <c r="AP34" s="143">
        <f t="shared" si="1"/>
        <v>0</v>
      </c>
      <c r="AQ34" s="144">
        <f t="shared" si="1"/>
        <v>0</v>
      </c>
      <c r="AR34" s="161">
        <f>AP34-AQ34</f>
        <v>0</v>
      </c>
      <c r="AS34" s="145"/>
      <c r="AU34" s="136"/>
      <c r="AV34" s="147"/>
      <c r="AW34" s="147">
        <f>AP35*100000000-AQ35*10000000+BJ34+BJ33</f>
        <v>0</v>
      </c>
      <c r="AX34" s="136"/>
      <c r="AY34" s="46">
        <f t="shared" si="6"/>
        <v>6</v>
      </c>
      <c r="AZ34" s="136">
        <f>IF(AW34&lt;AW7,AY34,AY34-1)</f>
        <v>6</v>
      </c>
      <c r="BA34" s="137">
        <f>IF(AW34&lt;AW10,AZ34,AZ34-1)</f>
        <v>6</v>
      </c>
      <c r="BB34" s="136">
        <f>IF(AW34&lt;AW13,BA34,BA34-1)</f>
        <v>6</v>
      </c>
      <c r="BC34" s="137">
        <f>IF(AW34&lt;AW16,BB34,BB34-1)</f>
        <v>6</v>
      </c>
      <c r="BD34" s="136">
        <f>IF(AW34&lt;AW19,BC34,BC34-1)</f>
        <v>6</v>
      </c>
      <c r="BE34" s="137">
        <f>IF(AW34&lt;AW22,BD34,BD34-1)</f>
        <v>6</v>
      </c>
      <c r="BF34" s="136">
        <f>IF(AW34&lt;AW25,BE34,BE34-1)</f>
        <v>5</v>
      </c>
      <c r="BG34" s="137">
        <f>IF(AW34&lt;AW28,BF34,BF34-1)</f>
        <v>4</v>
      </c>
      <c r="BH34" s="136">
        <f>IF(AW34&lt;AW31,BG34,BG34-1)</f>
        <v>3</v>
      </c>
      <c r="BI34" s="22">
        <f>BH33+BH35</f>
        <v>13</v>
      </c>
      <c r="BJ34" s="22">
        <f>IF(AQ34&lt;&gt;0,ROUND(AP34/AQ34,1)*10000,0)</f>
        <v>0</v>
      </c>
      <c r="BK34" s="22">
        <f t="shared" si="3"/>
        <v>0</v>
      </c>
      <c r="BL34" s="138" t="s">
        <v>6</v>
      </c>
    </row>
    <row r="35" spans="1:64" ht="16.2" hidden="1" customHeight="1" thickBot="1">
      <c r="A35" s="20"/>
      <c r="C35" s="22"/>
      <c r="D35" s="23"/>
      <c r="E35" s="454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48">
        <f t="shared" si="13"/>
        <v>0</v>
      </c>
      <c r="AM35" s="149">
        <f t="shared" si="13"/>
        <v>0</v>
      </c>
      <c r="AN35" s="149">
        <f>SUM(AA5,AA8,AA11,AA14,AA17,AA20,AA23,AA26,AA29,AA32)</f>
        <v>0</v>
      </c>
      <c r="AO35" s="150">
        <f>SUM(Z5,Z8,Z11,Z14,Z17,Z20,Z23,Z26,Z29,Z32)</f>
        <v>0</v>
      </c>
      <c r="AP35" s="151">
        <f t="shared" si="1"/>
        <v>0</v>
      </c>
      <c r="AQ35" s="152">
        <f t="shared" si="1"/>
        <v>0</v>
      </c>
      <c r="AR35" s="170"/>
      <c r="AS35" s="153"/>
      <c r="AT35" s="135" t="s">
        <v>25</v>
      </c>
      <c r="AU35" s="136"/>
      <c r="AV35" s="147"/>
      <c r="AW35" s="136"/>
      <c r="AX35" s="136">
        <f>IF(Z4&lt;AA4,1,0)</f>
        <v>0</v>
      </c>
      <c r="AY35" s="46">
        <f t="shared" si="6"/>
        <v>7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7</v>
      </c>
      <c r="BI35" s="22"/>
      <c r="BJ35" s="22"/>
      <c r="BK35" s="22"/>
    </row>
    <row r="36" spans="1:64" ht="15.6">
      <c r="A36" s="20"/>
      <c r="C36" s="22"/>
      <c r="D36" s="23"/>
      <c r="E36" s="23"/>
      <c r="AR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>
      <c r="A37" s="171"/>
      <c r="B37" s="172" t="s">
        <v>27</v>
      </c>
      <c r="C37" s="173" t="s">
        <v>28</v>
      </c>
      <c r="D37" s="171" t="s">
        <v>29</v>
      </c>
      <c r="E37" s="171" t="s">
        <v>30</v>
      </c>
      <c r="F37" s="455" t="s">
        <v>31</v>
      </c>
      <c r="G37" s="455"/>
      <c r="H37" s="455" t="s">
        <v>32</v>
      </c>
      <c r="I37" s="455"/>
      <c r="J37" s="455" t="s">
        <v>33</v>
      </c>
      <c r="K37" s="455"/>
      <c r="L37" s="455" t="s">
        <v>34</v>
      </c>
      <c r="M37" s="455"/>
      <c r="N37" s="455" t="s">
        <v>35</v>
      </c>
      <c r="O37" s="455"/>
      <c r="P37" s="455" t="s">
        <v>7</v>
      </c>
      <c r="Q37" s="455"/>
      <c r="R37" s="455" t="s">
        <v>36</v>
      </c>
      <c r="S37" s="455"/>
      <c r="T37" s="455" t="s">
        <v>37</v>
      </c>
      <c r="U37" s="455"/>
      <c r="V37" s="455" t="s">
        <v>38</v>
      </c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171"/>
      <c r="AO37" s="171"/>
      <c r="AP37" s="171"/>
      <c r="AQ37" s="171"/>
      <c r="AR37" s="174"/>
      <c r="AS37" s="171"/>
      <c r="AT37" s="175"/>
      <c r="AU37" s="174"/>
      <c r="AV37" s="174"/>
      <c r="AW37" s="174"/>
      <c r="AX37" s="174"/>
      <c r="AY37" s="174"/>
      <c r="AZ37" s="174"/>
      <c r="BA37" s="453" t="s">
        <v>39</v>
      </c>
      <c r="BB37" s="453"/>
      <c r="BC37" s="453"/>
      <c r="BD37" s="453"/>
      <c r="BE37" s="453" t="s">
        <v>40</v>
      </c>
      <c r="BF37" s="453"/>
      <c r="BG37" s="453"/>
      <c r="BH37" s="453"/>
      <c r="BI37" s="174"/>
      <c r="BJ37" s="22"/>
      <c r="BK37" s="22"/>
    </row>
    <row r="38" spans="1:64" ht="15" thickBot="1">
      <c r="A38" s="20"/>
      <c r="C38" s="22"/>
      <c r="AQ38" s="462" t="s">
        <v>41</v>
      </c>
      <c r="AR38" s="462"/>
      <c r="AS38" s="462" t="s">
        <v>42</v>
      </c>
      <c r="AT38" s="462"/>
      <c r="AU38" s="462" t="s">
        <v>43</v>
      </c>
      <c r="AV38" s="462"/>
      <c r="AW38" s="462" t="s">
        <v>44</v>
      </c>
      <c r="AX38" s="462"/>
      <c r="AY38" s="462" t="s">
        <v>45</v>
      </c>
      <c r="AZ38" s="462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5" thickBot="1">
      <c r="A39" s="177"/>
      <c r="B39" s="178"/>
      <c r="C39" s="179"/>
      <c r="D39" s="180" t="str">
        <f>E3</f>
        <v>Rodenbach N/G</v>
      </c>
      <c r="E39" s="181" t="str">
        <f>E6</f>
        <v>Erlenbach/Morlautern</v>
      </c>
      <c r="F39" s="182">
        <v>8</v>
      </c>
      <c r="G39" s="183">
        <v>25</v>
      </c>
      <c r="H39" s="184">
        <v>12</v>
      </c>
      <c r="I39" s="185">
        <v>25</v>
      </c>
      <c r="J39" s="182">
        <v>19</v>
      </c>
      <c r="K39" s="183">
        <v>25</v>
      </c>
      <c r="L39" s="184"/>
      <c r="M39" s="185"/>
      <c r="N39" s="182"/>
      <c r="O39" s="183"/>
      <c r="P39" s="186">
        <f>IF(F39="","",F39+H39+J39+L39+N39)</f>
        <v>39</v>
      </c>
      <c r="Q39" s="187">
        <f>IF(G39="","",G39+I39+K39+M39+O39)</f>
        <v>75</v>
      </c>
      <c r="R39" s="188">
        <f>IF(F39="","",AQ39+AS39+AU39+AW39+AY39)</f>
        <v>0</v>
      </c>
      <c r="S39" s="189">
        <f t="shared" ref="S39:S48" si="14">IF(G39="","",AR39+AT39+AV39+AX39+AZ39)</f>
        <v>3</v>
      </c>
      <c r="T39" s="190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91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4" t="str">
        <f t="shared" ref="AM39:AM48" ca="1" si="15">IF(U39&lt;&gt;"","",IF(C39&lt;&gt;"","verlegt",IF(B39&lt;TODAY(),"offen","")))</f>
        <v/>
      </c>
      <c r="AN39" s="464"/>
      <c r="AO39" s="465" t="str">
        <f ca="1">IF(U39&lt;&gt;"","",IF(C39="","",IF(C39&lt;TODAY(),"offen","")))</f>
        <v/>
      </c>
      <c r="AP39" s="465"/>
      <c r="AQ39" s="192">
        <f>IF(F39&gt;G39,1,0)</f>
        <v>0</v>
      </c>
      <c r="AR39" s="192">
        <f t="shared" ref="AR39:AR48" si="16">IF(G39&gt;F39,1,0)</f>
        <v>1</v>
      </c>
      <c r="AS39" s="22">
        <f t="shared" ref="AS39:AS48" si="17">IF(H39&gt;I39,1,0)</f>
        <v>0</v>
      </c>
      <c r="AT39" s="193">
        <f t="shared" ref="AT39:AT48" si="18">IF(I39&gt;H39,1,0)</f>
        <v>1</v>
      </c>
      <c r="AU39" s="192">
        <f t="shared" ref="AU39:AU48" si="19">IF(J39&gt;K39,1,0)</f>
        <v>0</v>
      </c>
      <c r="AV39" s="192">
        <f t="shared" ref="AV39:AV48" si="20">IF(K39&gt;J39,1,0)</f>
        <v>1</v>
      </c>
      <c r="AW39" s="22">
        <f t="shared" ref="AW39:AW48" si="21">IF(L39&gt;M39,1,0)</f>
        <v>0</v>
      </c>
      <c r="AX39" s="22">
        <f t="shared" ref="AX39:AX48" si="22">IF(M39&gt;L39,1,0)</f>
        <v>0</v>
      </c>
      <c r="AY39" s="192">
        <f t="shared" ref="AY39:AY48" si="23">IF(N39&gt;O39,1,0)</f>
        <v>0</v>
      </c>
      <c r="AZ39" s="192">
        <f t="shared" ref="AZ39:AZ48" si="24">IF(O39&gt;N39,1,0)</f>
        <v>0</v>
      </c>
      <c r="BA39" s="138">
        <f>IF(T39=3,1,0)</f>
        <v>0</v>
      </c>
      <c r="BB39" s="138">
        <f>IF(T39=2,1,0)</f>
        <v>0</v>
      </c>
      <c r="BC39" s="138">
        <f>IF(T39=1,1,0)</f>
        <v>0</v>
      </c>
      <c r="BD39" s="138">
        <f>IF(AND(T39=0,U39&lt;&gt;0),1,0)</f>
        <v>1</v>
      </c>
      <c r="BE39" s="138">
        <f>IF(U50=3,1,0)</f>
        <v>0</v>
      </c>
      <c r="BF39" s="138">
        <f>IF(U50=2,1,0)</f>
        <v>0</v>
      </c>
      <c r="BG39" s="138">
        <f>IF(U50=1,1,0)</f>
        <v>0</v>
      </c>
      <c r="BH39" s="138">
        <f>IF(AND(U50=0,T50&lt;&gt;0),1,0)</f>
        <v>1</v>
      </c>
      <c r="BI39" s="22"/>
    </row>
    <row r="40" spans="1:64" ht="15" thickBot="1">
      <c r="A40" s="194"/>
      <c r="B40" s="195"/>
      <c r="C40" s="196"/>
      <c r="D40" s="197" t="str">
        <f>D39</f>
        <v>Rodenbach N/G</v>
      </c>
      <c r="E40" s="198" t="str">
        <f>E9</f>
        <v>TSG Trippstadt</v>
      </c>
      <c r="F40" s="199">
        <v>7</v>
      </c>
      <c r="G40" s="200">
        <v>25</v>
      </c>
      <c r="H40" s="201">
        <v>16</v>
      </c>
      <c r="I40" s="202">
        <v>25</v>
      </c>
      <c r="J40" s="199">
        <v>13</v>
      </c>
      <c r="K40" s="200">
        <v>25</v>
      </c>
      <c r="L40" s="201"/>
      <c r="M40" s="202"/>
      <c r="N40" s="199"/>
      <c r="O40" s="200"/>
      <c r="P40" s="203">
        <f t="shared" ref="P40:Q48" si="25">IF(F40="","",F40+H40+J40+L40+N40)</f>
        <v>36</v>
      </c>
      <c r="Q40" s="204">
        <f t="shared" si="25"/>
        <v>75</v>
      </c>
      <c r="R40" s="205">
        <f t="shared" ref="R40:R48" si="26">IF(F40="","",AQ40+AS40+AU40+AW40+AY40)</f>
        <v>0</v>
      </c>
      <c r="S40" s="206">
        <f t="shared" si="14"/>
        <v>3</v>
      </c>
      <c r="T40" s="190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191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3</v>
      </c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7" t="str">
        <f t="shared" ca="1" si="15"/>
        <v/>
      </c>
      <c r="AN40" s="467"/>
      <c r="AO40" s="468" t="str">
        <f t="shared" ref="AO40:AO48" ca="1" si="27">IF(U40&lt;&gt;"","",IF(C40="","",IF(C40&lt;TODAY(),"offen","")))</f>
        <v/>
      </c>
      <c r="AP40" s="468"/>
      <c r="AQ40" s="192">
        <f t="shared" ref="AQ40:AQ48" si="28">IF(F40&gt;G40,1,0)</f>
        <v>0</v>
      </c>
      <c r="AR40" s="192">
        <f t="shared" si="16"/>
        <v>1</v>
      </c>
      <c r="AS40" s="22">
        <f t="shared" si="17"/>
        <v>0</v>
      </c>
      <c r="AT40" s="193">
        <f t="shared" si="18"/>
        <v>1</v>
      </c>
      <c r="AU40" s="192">
        <f t="shared" si="19"/>
        <v>0</v>
      </c>
      <c r="AV40" s="192">
        <f t="shared" si="20"/>
        <v>1</v>
      </c>
      <c r="AW40" s="22">
        <f t="shared" si="21"/>
        <v>0</v>
      </c>
      <c r="AX40" s="22">
        <f t="shared" si="22"/>
        <v>0</v>
      </c>
      <c r="AY40" s="192">
        <f t="shared" si="23"/>
        <v>0</v>
      </c>
      <c r="AZ40" s="192">
        <f t="shared" si="24"/>
        <v>0</v>
      </c>
      <c r="BA40" s="138">
        <f t="shared" ref="BA40:BA103" si="29">IF(T40=3,1,0)</f>
        <v>0</v>
      </c>
      <c r="BB40" s="138">
        <f t="shared" ref="BB40:BB103" si="30">IF(T40=2,1,0)</f>
        <v>0</v>
      </c>
      <c r="BC40" s="138">
        <f t="shared" ref="BC40:BC103" si="31">IF(T40=1,1,0)</f>
        <v>0</v>
      </c>
      <c r="BD40" s="138">
        <f>IF(AND(T40=0,U40&lt;&gt;0),1,0)</f>
        <v>1</v>
      </c>
      <c r="BE40" s="138">
        <f>IF(U61=3,1,0)</f>
        <v>0</v>
      </c>
      <c r="BF40" s="138">
        <f>IF(U61=2,1,0)</f>
        <v>0</v>
      </c>
      <c r="BG40" s="138">
        <f>IF(U61=1,1,0)</f>
        <v>0</v>
      </c>
      <c r="BH40" s="138">
        <f>IF(AND(U61=0,T61&lt;&gt;0),1,0)</f>
        <v>0</v>
      </c>
      <c r="BI40" s="22"/>
    </row>
    <row r="41" spans="1:64" ht="15" thickBot="1">
      <c r="A41" s="194"/>
      <c r="B41" s="195"/>
      <c r="C41" s="196"/>
      <c r="D41" s="197" t="str">
        <f>D39</f>
        <v>Rodenbach N/G</v>
      </c>
      <c r="E41" s="198" t="str">
        <f>E12</f>
        <v>SV Miesau</v>
      </c>
      <c r="F41" s="199"/>
      <c r="G41" s="200"/>
      <c r="H41" s="201"/>
      <c r="I41" s="202"/>
      <c r="J41" s="199"/>
      <c r="K41" s="200"/>
      <c r="L41" s="201"/>
      <c r="M41" s="202"/>
      <c r="N41" s="199"/>
      <c r="O41" s="200"/>
      <c r="P41" s="203" t="str">
        <f t="shared" si="25"/>
        <v/>
      </c>
      <c r="Q41" s="204" t="str">
        <f t="shared" si="25"/>
        <v/>
      </c>
      <c r="R41" s="205" t="str">
        <f t="shared" si="26"/>
        <v/>
      </c>
      <c r="S41" s="206" t="str">
        <f t="shared" si="14"/>
        <v/>
      </c>
      <c r="T41" s="190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191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7" t="str">
        <f t="shared" ca="1" si="15"/>
        <v/>
      </c>
      <c r="AN41" s="467"/>
      <c r="AO41" s="468" t="str">
        <f t="shared" ca="1" si="27"/>
        <v/>
      </c>
      <c r="AP41" s="468"/>
      <c r="AQ41" s="192">
        <f t="shared" si="28"/>
        <v>0</v>
      </c>
      <c r="AR41" s="192">
        <f t="shared" si="16"/>
        <v>0</v>
      </c>
      <c r="AS41" s="22">
        <f t="shared" si="17"/>
        <v>0</v>
      </c>
      <c r="AT41" s="193">
        <f t="shared" si="18"/>
        <v>0</v>
      </c>
      <c r="AU41" s="192">
        <f t="shared" si="19"/>
        <v>0</v>
      </c>
      <c r="AV41" s="192">
        <f t="shared" si="20"/>
        <v>0</v>
      </c>
      <c r="AW41" s="22">
        <f t="shared" si="21"/>
        <v>0</v>
      </c>
      <c r="AX41" s="22">
        <f t="shared" si="22"/>
        <v>0</v>
      </c>
      <c r="AY41" s="192">
        <f t="shared" si="23"/>
        <v>0</v>
      </c>
      <c r="AZ41" s="192">
        <f t="shared" si="24"/>
        <v>0</v>
      </c>
      <c r="BA41" s="138">
        <f t="shared" si="29"/>
        <v>0</v>
      </c>
      <c r="BB41" s="138">
        <f t="shared" si="30"/>
        <v>0</v>
      </c>
      <c r="BC41" s="138">
        <f t="shared" si="31"/>
        <v>0</v>
      </c>
      <c r="BD41" s="138">
        <f t="shared" ref="BD41:BD103" si="34">IF(AND(T41=0,U41&lt;&gt;0),1,0)</f>
        <v>0</v>
      </c>
      <c r="BE41" s="138">
        <f>IF(U72=3,1,0)</f>
        <v>0</v>
      </c>
      <c r="BF41" s="138">
        <f>IF(U72=2,1,0)</f>
        <v>0</v>
      </c>
      <c r="BG41" s="138">
        <f>IF(U72=1,1,0)</f>
        <v>0</v>
      </c>
      <c r="BH41" s="138">
        <f>IF(AND(U72=0,T72&lt;&gt;0),1,0)</f>
        <v>1</v>
      </c>
      <c r="BI41" s="22"/>
    </row>
    <row r="42" spans="1:64" ht="15" thickBot="1">
      <c r="A42" s="194"/>
      <c r="B42" s="195"/>
      <c r="C42" s="196"/>
      <c r="D42" s="197" t="str">
        <f>D41</f>
        <v>Rodenbach N/G</v>
      </c>
      <c r="E42" s="198" t="str">
        <f>E15</f>
        <v>Niederkirchen/Roßbach I</v>
      </c>
      <c r="F42" s="199"/>
      <c r="G42" s="200"/>
      <c r="H42" s="201"/>
      <c r="I42" s="202"/>
      <c r="J42" s="199"/>
      <c r="K42" s="200"/>
      <c r="L42" s="201"/>
      <c r="M42" s="202"/>
      <c r="N42" s="199"/>
      <c r="O42" s="200"/>
      <c r="P42" s="203" t="str">
        <f t="shared" si="25"/>
        <v/>
      </c>
      <c r="Q42" s="204" t="str">
        <f t="shared" si="25"/>
        <v/>
      </c>
      <c r="R42" s="205" t="str">
        <f t="shared" si="26"/>
        <v/>
      </c>
      <c r="S42" s="206" t="str">
        <f t="shared" si="14"/>
        <v/>
      </c>
      <c r="T42" s="190">
        <f t="shared" si="32"/>
        <v>0</v>
      </c>
      <c r="U42" s="191">
        <f t="shared" si="33"/>
        <v>0</v>
      </c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9" t="str">
        <f t="shared" ca="1" si="15"/>
        <v/>
      </c>
      <c r="AN42" s="469"/>
      <c r="AO42" s="468" t="str">
        <f t="shared" ca="1" si="27"/>
        <v/>
      </c>
      <c r="AP42" s="468"/>
      <c r="AQ42" s="192">
        <f t="shared" si="28"/>
        <v>0</v>
      </c>
      <c r="AR42" s="192">
        <f t="shared" si="16"/>
        <v>0</v>
      </c>
      <c r="AS42" s="22">
        <f t="shared" si="17"/>
        <v>0</v>
      </c>
      <c r="AT42" s="193">
        <f t="shared" si="18"/>
        <v>0</v>
      </c>
      <c r="AU42" s="192">
        <f t="shared" si="19"/>
        <v>0</v>
      </c>
      <c r="AV42" s="192">
        <f t="shared" si="20"/>
        <v>0</v>
      </c>
      <c r="AW42" s="22">
        <f t="shared" si="21"/>
        <v>0</v>
      </c>
      <c r="AX42" s="22">
        <f t="shared" si="22"/>
        <v>0</v>
      </c>
      <c r="AY42" s="192">
        <f t="shared" si="23"/>
        <v>0</v>
      </c>
      <c r="AZ42" s="192">
        <f t="shared" si="24"/>
        <v>0</v>
      </c>
      <c r="BA42" s="138">
        <f t="shared" si="29"/>
        <v>0</v>
      </c>
      <c r="BB42" s="138">
        <f t="shared" si="30"/>
        <v>0</v>
      </c>
      <c r="BC42" s="138">
        <f t="shared" si="31"/>
        <v>0</v>
      </c>
      <c r="BD42" s="138">
        <f t="shared" si="34"/>
        <v>0</v>
      </c>
      <c r="BE42" s="138">
        <f>IF(U83=3,1,0)</f>
        <v>1</v>
      </c>
      <c r="BF42" s="138">
        <f>IF(U83=2,1,0)</f>
        <v>0</v>
      </c>
      <c r="BG42" s="138">
        <f>IF(U83=1,1,0)</f>
        <v>0</v>
      </c>
      <c r="BH42" s="138">
        <f>IF(AND(U83=0,T83&lt;&gt;0),1,0)</f>
        <v>0</v>
      </c>
      <c r="BI42" s="22"/>
    </row>
    <row r="43" spans="1:64" ht="15" thickBot="1">
      <c r="A43" s="194"/>
      <c r="B43" s="195"/>
      <c r="C43" s="196"/>
      <c r="D43" s="197" t="str">
        <f>D41</f>
        <v>Rodenbach N/G</v>
      </c>
      <c r="E43" s="198" t="str">
        <f>E18</f>
        <v>Rodenbach S/B</v>
      </c>
      <c r="F43" s="199">
        <v>25</v>
      </c>
      <c r="G43" s="200">
        <v>19</v>
      </c>
      <c r="H43" s="201">
        <v>25</v>
      </c>
      <c r="I43" s="202">
        <v>19</v>
      </c>
      <c r="J43" s="199">
        <v>25</v>
      </c>
      <c r="K43" s="200">
        <v>19</v>
      </c>
      <c r="L43" s="201"/>
      <c r="M43" s="202"/>
      <c r="N43" s="199"/>
      <c r="O43" s="200"/>
      <c r="P43" s="203">
        <f t="shared" si="25"/>
        <v>75</v>
      </c>
      <c r="Q43" s="204">
        <f t="shared" si="25"/>
        <v>57</v>
      </c>
      <c r="R43" s="205">
        <f t="shared" si="26"/>
        <v>3</v>
      </c>
      <c r="S43" s="206">
        <f t="shared" si="14"/>
        <v>0</v>
      </c>
      <c r="T43" s="190">
        <f t="shared" si="32"/>
        <v>3</v>
      </c>
      <c r="U43" s="191">
        <f t="shared" si="33"/>
        <v>0</v>
      </c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7" t="str">
        <f t="shared" ca="1" si="15"/>
        <v/>
      </c>
      <c r="AN43" s="467"/>
      <c r="AO43" s="468" t="str">
        <f t="shared" ca="1" si="27"/>
        <v/>
      </c>
      <c r="AP43" s="468"/>
      <c r="AQ43" s="192">
        <f t="shared" si="28"/>
        <v>1</v>
      </c>
      <c r="AR43" s="192">
        <f t="shared" si="16"/>
        <v>0</v>
      </c>
      <c r="AS43" s="22">
        <f t="shared" si="17"/>
        <v>1</v>
      </c>
      <c r="AT43" s="193">
        <f t="shared" si="18"/>
        <v>0</v>
      </c>
      <c r="AU43" s="192">
        <f t="shared" si="19"/>
        <v>1</v>
      </c>
      <c r="AV43" s="192">
        <f t="shared" si="20"/>
        <v>0</v>
      </c>
      <c r="AW43" s="22">
        <f t="shared" si="21"/>
        <v>0</v>
      </c>
      <c r="AX43" s="22">
        <f t="shared" si="22"/>
        <v>0</v>
      </c>
      <c r="AY43" s="192">
        <f t="shared" si="23"/>
        <v>0</v>
      </c>
      <c r="AZ43" s="192">
        <f t="shared" si="24"/>
        <v>0</v>
      </c>
      <c r="BA43" s="138">
        <f t="shared" si="29"/>
        <v>1</v>
      </c>
      <c r="BB43" s="138">
        <f t="shared" si="30"/>
        <v>0</v>
      </c>
      <c r="BC43" s="138">
        <f t="shared" si="31"/>
        <v>0</v>
      </c>
      <c r="BD43" s="138">
        <f t="shared" si="34"/>
        <v>0</v>
      </c>
      <c r="BE43" s="138">
        <f>IF(U94=3,1,0)</f>
        <v>0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5" customHeight="1" thickBot="1">
      <c r="A44" s="194"/>
      <c r="B44" s="195"/>
      <c r="C44" s="196"/>
      <c r="D44" s="197" t="str">
        <f>D43</f>
        <v>Rodenbach N/G</v>
      </c>
      <c r="E44" s="198" t="str">
        <f>E21</f>
        <v>Niederkirchen/Roßbach II</v>
      </c>
      <c r="F44" s="199">
        <v>25</v>
      </c>
      <c r="G44" s="200">
        <v>9</v>
      </c>
      <c r="H44" s="201">
        <v>18</v>
      </c>
      <c r="I44" s="202">
        <v>25</v>
      </c>
      <c r="J44" s="199">
        <v>25</v>
      </c>
      <c r="K44" s="200">
        <v>17</v>
      </c>
      <c r="L44" s="201">
        <v>20</v>
      </c>
      <c r="M44" s="202">
        <v>25</v>
      </c>
      <c r="N44" s="199">
        <v>12</v>
      </c>
      <c r="O44" s="200">
        <v>15</v>
      </c>
      <c r="P44" s="203">
        <f t="shared" si="25"/>
        <v>100</v>
      </c>
      <c r="Q44" s="204">
        <f t="shared" si="25"/>
        <v>91</v>
      </c>
      <c r="R44" s="205">
        <f t="shared" si="26"/>
        <v>2</v>
      </c>
      <c r="S44" s="206">
        <f t="shared" si="14"/>
        <v>3</v>
      </c>
      <c r="T44" s="190">
        <f t="shared" si="32"/>
        <v>1</v>
      </c>
      <c r="U44" s="191">
        <f t="shared" si="33"/>
        <v>2</v>
      </c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7" t="str">
        <f t="shared" ca="1" si="15"/>
        <v/>
      </c>
      <c r="AN44" s="467"/>
      <c r="AO44" s="468" t="str">
        <f t="shared" ca="1" si="27"/>
        <v/>
      </c>
      <c r="AP44" s="468"/>
      <c r="AQ44" s="192">
        <f t="shared" si="28"/>
        <v>1</v>
      </c>
      <c r="AR44" s="192">
        <f t="shared" si="16"/>
        <v>0</v>
      </c>
      <c r="AS44" s="22">
        <f t="shared" si="17"/>
        <v>0</v>
      </c>
      <c r="AT44" s="193">
        <f t="shared" si="18"/>
        <v>1</v>
      </c>
      <c r="AU44" s="192">
        <f t="shared" si="19"/>
        <v>1</v>
      </c>
      <c r="AV44" s="192">
        <f t="shared" si="20"/>
        <v>0</v>
      </c>
      <c r="AW44" s="22">
        <f t="shared" si="21"/>
        <v>0</v>
      </c>
      <c r="AX44" s="22">
        <f t="shared" si="22"/>
        <v>1</v>
      </c>
      <c r="AY44" s="192">
        <f t="shared" si="23"/>
        <v>0</v>
      </c>
      <c r="AZ44" s="192">
        <f t="shared" si="24"/>
        <v>1</v>
      </c>
      <c r="BA44" s="138">
        <f t="shared" si="29"/>
        <v>0</v>
      </c>
      <c r="BB44" s="138">
        <f t="shared" si="30"/>
        <v>0</v>
      </c>
      <c r="BC44" s="138">
        <f t="shared" si="31"/>
        <v>1</v>
      </c>
      <c r="BD44" s="138">
        <f t="shared" si="34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0</v>
      </c>
      <c r="BI44" s="22"/>
    </row>
    <row r="45" spans="1:64" ht="15" hidden="1" customHeight="1" thickBot="1">
      <c r="A45" s="194"/>
      <c r="B45" s="195"/>
      <c r="C45" s="196"/>
      <c r="D45" s="197" t="str">
        <f>D43</f>
        <v>Rodenbach N/G</v>
      </c>
      <c r="E45" s="198">
        <f>E24</f>
        <v>0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5"/>
        <v/>
      </c>
      <c r="Q45" s="204" t="str">
        <f t="shared" si="25"/>
        <v/>
      </c>
      <c r="R45" s="205" t="str">
        <f t="shared" si="26"/>
        <v/>
      </c>
      <c r="S45" s="206" t="str">
        <f t="shared" si="14"/>
        <v/>
      </c>
      <c r="T45" s="190">
        <f t="shared" si="32"/>
        <v>0</v>
      </c>
      <c r="U45" s="191">
        <f t="shared" si="33"/>
        <v>0</v>
      </c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7" t="str">
        <f t="shared" ca="1" si="15"/>
        <v/>
      </c>
      <c r="AN45" s="467"/>
      <c r="AO45" s="468" t="str">
        <f t="shared" ca="1" si="27"/>
        <v/>
      </c>
      <c r="AP45" s="468"/>
      <c r="AQ45" s="192">
        <f t="shared" si="28"/>
        <v>0</v>
      </c>
      <c r="AR45" s="192">
        <f t="shared" si="16"/>
        <v>0</v>
      </c>
      <c r="AS45" s="22">
        <f t="shared" si="17"/>
        <v>0</v>
      </c>
      <c r="AT45" s="193">
        <f t="shared" si="18"/>
        <v>0</v>
      </c>
      <c r="AU45" s="192">
        <f t="shared" si="19"/>
        <v>0</v>
      </c>
      <c r="AV45" s="192">
        <f t="shared" si="20"/>
        <v>0</v>
      </c>
      <c r="AW45" s="22">
        <f t="shared" si="21"/>
        <v>0</v>
      </c>
      <c r="AX45" s="22">
        <f t="shared" si="22"/>
        <v>0</v>
      </c>
      <c r="AY45" s="192">
        <f t="shared" si="23"/>
        <v>0</v>
      </c>
      <c r="AZ45" s="192">
        <f t="shared" si="24"/>
        <v>0</v>
      </c>
      <c r="BA45" s="138">
        <f t="shared" si="29"/>
        <v>0</v>
      </c>
      <c r="BB45" s="138">
        <f t="shared" si="30"/>
        <v>0</v>
      </c>
      <c r="BC45" s="138">
        <f t="shared" si="31"/>
        <v>0</v>
      </c>
      <c r="BD45" s="138">
        <f t="shared" si="34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5" hidden="1" customHeight="1" thickBot="1">
      <c r="A46" s="194"/>
      <c r="B46" s="195"/>
      <c r="C46" s="196"/>
      <c r="D46" s="197" t="str">
        <f>D45</f>
        <v>Rodenbach N/G</v>
      </c>
      <c r="E46" s="198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5"/>
        <v/>
      </c>
      <c r="Q46" s="204" t="str">
        <f t="shared" si="25"/>
        <v/>
      </c>
      <c r="R46" s="205" t="str">
        <f t="shared" si="26"/>
        <v/>
      </c>
      <c r="S46" s="206" t="str">
        <f t="shared" si="14"/>
        <v/>
      </c>
      <c r="T46" s="190">
        <f t="shared" si="32"/>
        <v>0</v>
      </c>
      <c r="U46" s="191">
        <f t="shared" si="33"/>
        <v>0</v>
      </c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7" t="str">
        <f t="shared" ca="1" si="15"/>
        <v/>
      </c>
      <c r="AN46" s="467"/>
      <c r="AO46" s="468" t="str">
        <f t="shared" ca="1" si="27"/>
        <v/>
      </c>
      <c r="AP46" s="468"/>
      <c r="AQ46" s="192">
        <f t="shared" si="28"/>
        <v>0</v>
      </c>
      <c r="AR46" s="192">
        <f t="shared" si="16"/>
        <v>0</v>
      </c>
      <c r="AS46" s="22">
        <f t="shared" si="17"/>
        <v>0</v>
      </c>
      <c r="AT46" s="193">
        <f t="shared" si="18"/>
        <v>0</v>
      </c>
      <c r="AU46" s="192">
        <f t="shared" si="19"/>
        <v>0</v>
      </c>
      <c r="AV46" s="192">
        <f t="shared" si="20"/>
        <v>0</v>
      </c>
      <c r="AW46" s="22">
        <f t="shared" si="21"/>
        <v>0</v>
      </c>
      <c r="AX46" s="22">
        <f t="shared" si="22"/>
        <v>0</v>
      </c>
      <c r="AY46" s="192">
        <f t="shared" si="23"/>
        <v>0</v>
      </c>
      <c r="AZ46" s="192">
        <f t="shared" si="24"/>
        <v>0</v>
      </c>
      <c r="BA46" s="138">
        <f t="shared" si="29"/>
        <v>0</v>
      </c>
      <c r="BB46" s="138">
        <f t="shared" si="30"/>
        <v>0</v>
      </c>
      <c r="BC46" s="138">
        <f t="shared" si="31"/>
        <v>0</v>
      </c>
      <c r="BD46" s="138">
        <f t="shared" si="34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5" hidden="1" customHeight="1" thickBot="1">
      <c r="A47" s="194"/>
      <c r="B47" s="195"/>
      <c r="C47" s="196"/>
      <c r="D47" s="197" t="str">
        <f>D45</f>
        <v>Rodenbach N/G</v>
      </c>
      <c r="E47" s="207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5"/>
        <v/>
      </c>
      <c r="Q47" s="204" t="str">
        <f t="shared" si="25"/>
        <v/>
      </c>
      <c r="R47" s="205" t="str">
        <f t="shared" si="26"/>
        <v/>
      </c>
      <c r="S47" s="206" t="str">
        <f t="shared" si="14"/>
        <v/>
      </c>
      <c r="T47" s="190">
        <f t="shared" si="32"/>
        <v>0</v>
      </c>
      <c r="U47" s="191">
        <f t="shared" si="33"/>
        <v>0</v>
      </c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7" t="str">
        <f t="shared" ca="1" si="15"/>
        <v/>
      </c>
      <c r="AN47" s="467"/>
      <c r="AO47" s="468" t="str">
        <f t="shared" ca="1" si="27"/>
        <v/>
      </c>
      <c r="AP47" s="468"/>
      <c r="AQ47" s="192">
        <f t="shared" si="28"/>
        <v>0</v>
      </c>
      <c r="AR47" s="192">
        <f t="shared" si="16"/>
        <v>0</v>
      </c>
      <c r="AS47" s="22">
        <f t="shared" si="17"/>
        <v>0</v>
      </c>
      <c r="AT47" s="193">
        <f t="shared" si="18"/>
        <v>0</v>
      </c>
      <c r="AU47" s="192">
        <f t="shared" si="19"/>
        <v>0</v>
      </c>
      <c r="AV47" s="192">
        <f t="shared" si="20"/>
        <v>0</v>
      </c>
      <c r="AW47" s="22">
        <f t="shared" si="21"/>
        <v>0</v>
      </c>
      <c r="AX47" s="22">
        <f t="shared" si="22"/>
        <v>0</v>
      </c>
      <c r="AY47" s="192">
        <f t="shared" si="23"/>
        <v>0</v>
      </c>
      <c r="AZ47" s="192">
        <f t="shared" si="24"/>
        <v>0</v>
      </c>
      <c r="BA47" s="138">
        <f t="shared" si="29"/>
        <v>0</v>
      </c>
      <c r="BB47" s="138">
        <f t="shared" si="30"/>
        <v>0</v>
      </c>
      <c r="BC47" s="138">
        <f t="shared" si="31"/>
        <v>0</v>
      </c>
      <c r="BD47" s="138">
        <f t="shared" si="34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5" hidden="1" customHeight="1" thickBot="1">
      <c r="A48" s="208"/>
      <c r="B48" s="209"/>
      <c r="C48" s="210"/>
      <c r="D48" s="197" t="str">
        <f>D47</f>
        <v>Rodenbach N/G</v>
      </c>
      <c r="E48" s="211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5"/>
        <v/>
      </c>
      <c r="Q48" s="217" t="str">
        <f t="shared" si="25"/>
        <v/>
      </c>
      <c r="R48" s="218" t="str">
        <f t="shared" si="26"/>
        <v/>
      </c>
      <c r="S48" s="219" t="str">
        <f t="shared" si="14"/>
        <v/>
      </c>
      <c r="T48" s="190">
        <f t="shared" si="32"/>
        <v>0</v>
      </c>
      <c r="U48" s="191">
        <f t="shared" si="33"/>
        <v>0</v>
      </c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1" t="str">
        <f t="shared" ca="1" si="15"/>
        <v/>
      </c>
      <c r="AN48" s="471"/>
      <c r="AO48" s="472" t="str">
        <f t="shared" ca="1" si="27"/>
        <v/>
      </c>
      <c r="AP48" s="472"/>
      <c r="AQ48" s="192">
        <f t="shared" si="28"/>
        <v>0</v>
      </c>
      <c r="AR48" s="192">
        <f t="shared" si="16"/>
        <v>0</v>
      </c>
      <c r="AS48" s="22">
        <f t="shared" si="17"/>
        <v>0</v>
      </c>
      <c r="AT48" s="193">
        <f t="shared" si="18"/>
        <v>0</v>
      </c>
      <c r="AU48" s="192">
        <f t="shared" si="19"/>
        <v>0</v>
      </c>
      <c r="AV48" s="192">
        <f t="shared" si="20"/>
        <v>0</v>
      </c>
      <c r="AW48" s="22">
        <f t="shared" si="21"/>
        <v>0</v>
      </c>
      <c r="AX48" s="22">
        <f t="shared" si="22"/>
        <v>0</v>
      </c>
      <c r="AY48" s="192">
        <f t="shared" si="23"/>
        <v>0</v>
      </c>
      <c r="AZ48" s="192">
        <f t="shared" si="24"/>
        <v>0</v>
      </c>
      <c r="BA48" s="138">
        <f t="shared" si="29"/>
        <v>0</v>
      </c>
      <c r="BB48" s="138">
        <f t="shared" si="30"/>
        <v>0</v>
      </c>
      <c r="BC48" s="138">
        <f t="shared" si="31"/>
        <v>0</v>
      </c>
      <c r="BD48" s="138">
        <f t="shared" si="34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5" thickBot="1">
      <c r="A49" s="20"/>
      <c r="C49" s="22"/>
      <c r="D49" s="220"/>
      <c r="E49" s="220"/>
      <c r="T49" s="190">
        <f t="shared" si="32"/>
        <v>0</v>
      </c>
      <c r="U49" s="191">
        <f t="shared" si="33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T49" s="193"/>
      <c r="AU49" s="192"/>
      <c r="AV49" s="192"/>
      <c r="AW49" s="22"/>
      <c r="AX49" s="22"/>
      <c r="AY49" s="192"/>
      <c r="AZ49" s="192"/>
      <c r="BA49" s="223">
        <f t="shared" ref="BA49:BH49" si="35">SUM(BA39:BA48)</f>
        <v>1</v>
      </c>
      <c r="BB49" s="223">
        <f t="shared" si="35"/>
        <v>0</v>
      </c>
      <c r="BC49" s="223">
        <f t="shared" si="35"/>
        <v>1</v>
      </c>
      <c r="BD49" s="223">
        <f t="shared" si="35"/>
        <v>2</v>
      </c>
      <c r="BE49" s="223">
        <f t="shared" si="35"/>
        <v>1</v>
      </c>
      <c r="BF49" s="223">
        <f t="shared" si="35"/>
        <v>0</v>
      </c>
      <c r="BG49" s="223">
        <f t="shared" si="35"/>
        <v>0</v>
      </c>
      <c r="BH49" s="223">
        <f t="shared" si="35"/>
        <v>2</v>
      </c>
      <c r="BI49" s="22">
        <f>SUM(BA49:BH49)</f>
        <v>7</v>
      </c>
    </row>
    <row r="50" spans="1:61" ht="15" thickBot="1">
      <c r="A50" s="177"/>
      <c r="B50" s="178"/>
      <c r="C50" s="224"/>
      <c r="D50" s="225" t="str">
        <f>E6</f>
        <v>Erlenbach/Morlautern</v>
      </c>
      <c r="E50" s="181" t="str">
        <f>E3</f>
        <v>Rodenbach N/G</v>
      </c>
      <c r="F50" s="184">
        <v>25</v>
      </c>
      <c r="G50" s="185">
        <v>5</v>
      </c>
      <c r="H50" s="182">
        <v>25</v>
      </c>
      <c r="I50" s="183">
        <v>12</v>
      </c>
      <c r="J50" s="184">
        <v>25</v>
      </c>
      <c r="K50" s="185">
        <v>20</v>
      </c>
      <c r="L50" s="182"/>
      <c r="M50" s="183"/>
      <c r="N50" s="184"/>
      <c r="O50" s="185"/>
      <c r="P50" s="188">
        <f>IF(F50="","",F50+H50+J50+L50+N50)</f>
        <v>75</v>
      </c>
      <c r="Q50" s="189">
        <f t="shared" ref="Q50:Q59" si="36">IF(G50="","",G50+I50+K50+M50+O50)</f>
        <v>37</v>
      </c>
      <c r="R50" s="188">
        <f>IF(F50="","",AQ50+AS50+AU50+AW50+AY50)</f>
        <v>3</v>
      </c>
      <c r="S50" s="189">
        <f t="shared" ref="S50:S59" si="37">IF(G50="","",AR50+AT50+AV50+AX50+AZ50)</f>
        <v>0</v>
      </c>
      <c r="T50" s="190">
        <f t="shared" si="32"/>
        <v>3</v>
      </c>
      <c r="U50" s="191">
        <f t="shared" si="33"/>
        <v>0</v>
      </c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4" t="str">
        <f t="shared" ref="AM50:AM59" ca="1" si="38">IF(U50&lt;&gt;"","",IF(C50&lt;&gt;"","verlegt",IF(B50&lt;TODAY(),"offen","")))</f>
        <v/>
      </c>
      <c r="AN50" s="464"/>
      <c r="AO50" s="465" t="str">
        <f ca="1">IF(U50&lt;&gt;"","",IF(C50="","",IF(C50&lt;TODAY(),"offen","")))</f>
        <v/>
      </c>
      <c r="AP50" s="465"/>
      <c r="AQ50" s="192">
        <f t="shared" ref="AQ50:AQ59" si="39">IF(F50&gt;G50,1,0)</f>
        <v>1</v>
      </c>
      <c r="AR50" s="192">
        <f t="shared" ref="AR50:AR59" si="40">IF(G50&gt;F50,1,0)</f>
        <v>0</v>
      </c>
      <c r="AS50" s="22">
        <f t="shared" ref="AS50:AS59" si="41">IF(H50&gt;I50,1,0)</f>
        <v>1</v>
      </c>
      <c r="AT50" s="193">
        <f t="shared" ref="AT50:AT59" si="42">IF(I50&gt;H50,1,0)</f>
        <v>0</v>
      </c>
      <c r="AU50" s="192">
        <f t="shared" ref="AU50:AU59" si="43">IF(J50&gt;K50,1,0)</f>
        <v>1</v>
      </c>
      <c r="AV50" s="192">
        <f t="shared" ref="AV50:AV59" si="44">IF(K50&gt;J50,1,0)</f>
        <v>0</v>
      </c>
      <c r="AW50" s="22">
        <f t="shared" ref="AW50:AW59" si="45">IF(L50&gt;M50,1,0)</f>
        <v>0</v>
      </c>
      <c r="AX50" s="22">
        <f t="shared" ref="AX50:AX59" si="46">IF(M50&gt;L50,1,0)</f>
        <v>0</v>
      </c>
      <c r="AY50" s="192">
        <f t="shared" ref="AY50:AY59" si="47">IF(N50&gt;O50,1,0)</f>
        <v>0</v>
      </c>
      <c r="AZ50" s="192">
        <f t="shared" ref="AZ50:AZ59" si="48">IF(O50&gt;N50,1,0)</f>
        <v>0</v>
      </c>
      <c r="BA50" s="138">
        <f t="shared" si="29"/>
        <v>1</v>
      </c>
      <c r="BB50" s="138">
        <f t="shared" si="30"/>
        <v>0</v>
      </c>
      <c r="BC50" s="138">
        <f t="shared" si="31"/>
        <v>0</v>
      </c>
      <c r="BD50" s="138">
        <f t="shared" si="34"/>
        <v>0</v>
      </c>
      <c r="BE50" s="138">
        <f>IF(U39=3,1,0)</f>
        <v>1</v>
      </c>
      <c r="BF50" s="138">
        <f>IF(U39=2,1,0)</f>
        <v>0</v>
      </c>
      <c r="BG50" s="138">
        <f>IF(U39=1,1,0)</f>
        <v>0</v>
      </c>
      <c r="BH50" s="138">
        <f>IF(AND(U39=0,T39&lt;&gt;0),1,0)</f>
        <v>0</v>
      </c>
      <c r="BI50" s="22"/>
    </row>
    <row r="51" spans="1:61" ht="15" thickBot="1">
      <c r="A51" s="194"/>
      <c r="B51" s="195"/>
      <c r="C51" s="226"/>
      <c r="D51" s="227" t="str">
        <f>D50</f>
        <v>Erlenbach/Morlautern</v>
      </c>
      <c r="E51" s="198" t="str">
        <f>E9</f>
        <v>TSG Trippstadt</v>
      </c>
      <c r="F51" s="201">
        <v>25</v>
      </c>
      <c r="G51" s="202">
        <v>11</v>
      </c>
      <c r="H51" s="199">
        <v>25</v>
      </c>
      <c r="I51" s="200">
        <v>17</v>
      </c>
      <c r="J51" s="201">
        <v>27</v>
      </c>
      <c r="K51" s="202">
        <v>25</v>
      </c>
      <c r="L51" s="199"/>
      <c r="M51" s="200"/>
      <c r="N51" s="201"/>
      <c r="O51" s="202"/>
      <c r="P51" s="205">
        <f t="shared" ref="P51:P59" si="49">IF(F51="","",F51+H51+J51+L51+N51)</f>
        <v>77</v>
      </c>
      <c r="Q51" s="206">
        <f t="shared" si="36"/>
        <v>53</v>
      </c>
      <c r="R51" s="205">
        <f t="shared" ref="R51:R59" si="50">IF(F51="","",AQ51+AS51+AU51+AW51+AY51)</f>
        <v>3</v>
      </c>
      <c r="S51" s="206">
        <f t="shared" si="37"/>
        <v>0</v>
      </c>
      <c r="T51" s="190">
        <f t="shared" si="32"/>
        <v>3</v>
      </c>
      <c r="U51" s="191">
        <f t="shared" si="33"/>
        <v>0</v>
      </c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7" t="str">
        <f t="shared" ca="1" si="38"/>
        <v/>
      </c>
      <c r="AN51" s="467"/>
      <c r="AO51" s="468" t="str">
        <f t="shared" ref="AO51:AO59" ca="1" si="51">IF(U51&lt;&gt;"","",IF(C51="","",IF(C51&lt;TODAY(),"offen","")))</f>
        <v/>
      </c>
      <c r="AP51" s="468"/>
      <c r="AQ51" s="192">
        <f t="shared" si="39"/>
        <v>1</v>
      </c>
      <c r="AR51" s="192">
        <f t="shared" si="40"/>
        <v>0</v>
      </c>
      <c r="AS51" s="22">
        <f t="shared" si="41"/>
        <v>1</v>
      </c>
      <c r="AT51" s="193">
        <f t="shared" si="42"/>
        <v>0</v>
      </c>
      <c r="AU51" s="192">
        <f t="shared" si="43"/>
        <v>1</v>
      </c>
      <c r="AV51" s="192">
        <f t="shared" si="44"/>
        <v>0</v>
      </c>
      <c r="AW51" s="22">
        <f t="shared" si="45"/>
        <v>0</v>
      </c>
      <c r="AX51" s="22">
        <f t="shared" si="46"/>
        <v>0</v>
      </c>
      <c r="AY51" s="192">
        <f t="shared" si="47"/>
        <v>0</v>
      </c>
      <c r="AZ51" s="192">
        <f t="shared" si="48"/>
        <v>0</v>
      </c>
      <c r="BA51" s="138">
        <f t="shared" si="29"/>
        <v>1</v>
      </c>
      <c r="BB51" s="138">
        <f t="shared" si="30"/>
        <v>0</v>
      </c>
      <c r="BC51" s="138">
        <f t="shared" si="31"/>
        <v>0</v>
      </c>
      <c r="BD51" s="138">
        <f t="shared" si="34"/>
        <v>0</v>
      </c>
      <c r="BE51" s="138">
        <f>IF(U62=3,1,0)</f>
        <v>0</v>
      </c>
      <c r="BF51" s="138">
        <f>IF(U62=2,1,0)</f>
        <v>0</v>
      </c>
      <c r="BG51" s="138">
        <f>IF(U62=1,1,0)</f>
        <v>0</v>
      </c>
      <c r="BH51" s="138">
        <f>IF(AND(U62=0,T62&lt;&gt;0),1,0)</f>
        <v>0</v>
      </c>
      <c r="BI51" s="22"/>
    </row>
    <row r="52" spans="1:61" ht="15" thickBot="1">
      <c r="A52" s="194"/>
      <c r="B52" s="195"/>
      <c r="C52" s="228"/>
      <c r="D52" s="227" t="str">
        <f t="shared" ref="D52:D59" si="52">D51</f>
        <v>Erlenbach/Morlautern</v>
      </c>
      <c r="E52" s="198" t="str">
        <f>E12</f>
        <v>SV Miesau</v>
      </c>
      <c r="F52" s="201">
        <v>25</v>
      </c>
      <c r="G52" s="202">
        <v>20</v>
      </c>
      <c r="H52" s="199">
        <v>22</v>
      </c>
      <c r="I52" s="200">
        <v>25</v>
      </c>
      <c r="J52" s="201">
        <v>9</v>
      </c>
      <c r="K52" s="202">
        <v>25</v>
      </c>
      <c r="L52" s="199">
        <v>15</v>
      </c>
      <c r="M52" s="200">
        <v>25</v>
      </c>
      <c r="N52" s="201"/>
      <c r="O52" s="202"/>
      <c r="P52" s="205">
        <f t="shared" si="49"/>
        <v>71</v>
      </c>
      <c r="Q52" s="206">
        <f t="shared" si="36"/>
        <v>95</v>
      </c>
      <c r="R52" s="205">
        <f t="shared" si="50"/>
        <v>1</v>
      </c>
      <c r="S52" s="206">
        <f t="shared" si="37"/>
        <v>3</v>
      </c>
      <c r="T52" s="190">
        <f t="shared" si="32"/>
        <v>0</v>
      </c>
      <c r="U52" s="191">
        <f t="shared" si="33"/>
        <v>3</v>
      </c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7" t="str">
        <f t="shared" ca="1" si="38"/>
        <v/>
      </c>
      <c r="AN52" s="467"/>
      <c r="AO52" s="468" t="str">
        <f t="shared" ca="1" si="51"/>
        <v/>
      </c>
      <c r="AP52" s="468"/>
      <c r="AQ52" s="192">
        <f t="shared" si="39"/>
        <v>1</v>
      </c>
      <c r="AR52" s="192">
        <f t="shared" si="40"/>
        <v>0</v>
      </c>
      <c r="AS52" s="22">
        <f t="shared" si="41"/>
        <v>0</v>
      </c>
      <c r="AT52" s="193">
        <f t="shared" si="42"/>
        <v>1</v>
      </c>
      <c r="AU52" s="192">
        <f t="shared" si="43"/>
        <v>0</v>
      </c>
      <c r="AV52" s="192">
        <f t="shared" si="44"/>
        <v>1</v>
      </c>
      <c r="AW52" s="22">
        <f t="shared" si="45"/>
        <v>0</v>
      </c>
      <c r="AX52" s="22">
        <f t="shared" si="46"/>
        <v>1</v>
      </c>
      <c r="AY52" s="192">
        <f t="shared" si="47"/>
        <v>0</v>
      </c>
      <c r="AZ52" s="192">
        <f t="shared" si="48"/>
        <v>0</v>
      </c>
      <c r="BA52" s="138">
        <f t="shared" si="29"/>
        <v>0</v>
      </c>
      <c r="BB52" s="138">
        <f t="shared" si="30"/>
        <v>0</v>
      </c>
      <c r="BC52" s="138">
        <f t="shared" si="31"/>
        <v>0</v>
      </c>
      <c r="BD52" s="138">
        <f t="shared" si="34"/>
        <v>1</v>
      </c>
      <c r="BE52" s="138">
        <f>IF(U73=3,1,0)</f>
        <v>0</v>
      </c>
      <c r="BF52" s="138">
        <f>IF(U73=2,1,0)</f>
        <v>0</v>
      </c>
      <c r="BG52" s="138">
        <f>IF(U73=1,1,0)</f>
        <v>0</v>
      </c>
      <c r="BH52" s="138">
        <f>IF(AND(U73=0,T73&lt;&gt;0),1,0)</f>
        <v>1</v>
      </c>
      <c r="BI52" s="22"/>
    </row>
    <row r="53" spans="1:61" ht="15" thickBot="1">
      <c r="A53" s="194"/>
      <c r="B53" s="195"/>
      <c r="C53" s="226"/>
      <c r="D53" s="227" t="str">
        <f t="shared" si="52"/>
        <v>Erlenbach/Morlautern</v>
      </c>
      <c r="E53" s="198" t="str">
        <f>E15</f>
        <v>Niederkirchen/Roßbach I</v>
      </c>
      <c r="F53" s="201"/>
      <c r="G53" s="202"/>
      <c r="H53" s="199"/>
      <c r="I53" s="200"/>
      <c r="J53" s="201"/>
      <c r="K53" s="202"/>
      <c r="L53" s="199"/>
      <c r="M53" s="200"/>
      <c r="N53" s="201"/>
      <c r="O53" s="202"/>
      <c r="P53" s="205" t="str">
        <f t="shared" si="49"/>
        <v/>
      </c>
      <c r="Q53" s="206" t="str">
        <f t="shared" si="36"/>
        <v/>
      </c>
      <c r="R53" s="205" t="str">
        <f t="shared" si="50"/>
        <v/>
      </c>
      <c r="S53" s="206" t="str">
        <f t="shared" si="37"/>
        <v/>
      </c>
      <c r="T53" s="190">
        <f t="shared" si="32"/>
        <v>0</v>
      </c>
      <c r="U53" s="191">
        <f t="shared" si="33"/>
        <v>0</v>
      </c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9" t="str">
        <f t="shared" ca="1" si="38"/>
        <v/>
      </c>
      <c r="AN53" s="469"/>
      <c r="AO53" s="468" t="str">
        <f t="shared" ca="1" si="51"/>
        <v/>
      </c>
      <c r="AP53" s="468"/>
      <c r="AQ53" s="192">
        <f t="shared" si="39"/>
        <v>0</v>
      </c>
      <c r="AR53" s="192">
        <f t="shared" si="40"/>
        <v>0</v>
      </c>
      <c r="AS53" s="22">
        <f t="shared" si="41"/>
        <v>0</v>
      </c>
      <c r="AT53" s="193">
        <f t="shared" si="42"/>
        <v>0</v>
      </c>
      <c r="AU53" s="192">
        <f t="shared" si="43"/>
        <v>0</v>
      </c>
      <c r="AV53" s="192">
        <f t="shared" si="44"/>
        <v>0</v>
      </c>
      <c r="AW53" s="22">
        <f t="shared" si="45"/>
        <v>0</v>
      </c>
      <c r="AX53" s="22">
        <f t="shared" si="46"/>
        <v>0</v>
      </c>
      <c r="AY53" s="192">
        <f t="shared" si="47"/>
        <v>0</v>
      </c>
      <c r="AZ53" s="192">
        <f t="shared" si="48"/>
        <v>0</v>
      </c>
      <c r="BA53" s="138">
        <f t="shared" si="29"/>
        <v>0</v>
      </c>
      <c r="BB53" s="138">
        <f t="shared" si="30"/>
        <v>0</v>
      </c>
      <c r="BC53" s="138">
        <f t="shared" si="31"/>
        <v>0</v>
      </c>
      <c r="BD53" s="138">
        <f t="shared" si="34"/>
        <v>0</v>
      </c>
      <c r="BE53" s="138">
        <f>IF(U84=3,1,0)</f>
        <v>1</v>
      </c>
      <c r="BF53" s="138">
        <f>IF(U84=2,1,0)</f>
        <v>0</v>
      </c>
      <c r="BG53" s="138">
        <f>IF(U84=1,1,0)</f>
        <v>0</v>
      </c>
      <c r="BH53" s="138">
        <f>IF(AND(U84=0,T84&lt;&gt;0),1,0)</f>
        <v>0</v>
      </c>
      <c r="BI53" s="22"/>
    </row>
    <row r="54" spans="1:61" ht="15" thickBot="1">
      <c r="A54" s="194"/>
      <c r="B54" s="195"/>
      <c r="C54" s="226"/>
      <c r="D54" s="227" t="str">
        <f t="shared" si="52"/>
        <v>Erlenbach/Morlautern</v>
      </c>
      <c r="E54" s="198" t="str">
        <f>E18</f>
        <v>Rodenbach S/B</v>
      </c>
      <c r="F54" s="201">
        <v>25</v>
      </c>
      <c r="G54" s="202">
        <v>17</v>
      </c>
      <c r="H54" s="199">
        <v>25</v>
      </c>
      <c r="I54" s="200">
        <v>20</v>
      </c>
      <c r="J54" s="201">
        <v>25</v>
      </c>
      <c r="K54" s="202">
        <v>23</v>
      </c>
      <c r="L54" s="199"/>
      <c r="M54" s="200"/>
      <c r="N54" s="201"/>
      <c r="O54" s="202"/>
      <c r="P54" s="205">
        <f t="shared" si="49"/>
        <v>75</v>
      </c>
      <c r="Q54" s="206">
        <f t="shared" si="36"/>
        <v>60</v>
      </c>
      <c r="R54" s="205">
        <f t="shared" si="50"/>
        <v>3</v>
      </c>
      <c r="S54" s="206">
        <f t="shared" si="37"/>
        <v>0</v>
      </c>
      <c r="T54" s="190">
        <f t="shared" si="32"/>
        <v>3</v>
      </c>
      <c r="U54" s="191">
        <f t="shared" si="33"/>
        <v>0</v>
      </c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7" t="str">
        <f t="shared" ca="1" si="38"/>
        <v/>
      </c>
      <c r="AN54" s="467"/>
      <c r="AO54" s="468" t="str">
        <f t="shared" ca="1" si="51"/>
        <v/>
      </c>
      <c r="AP54" s="468"/>
      <c r="AQ54" s="192">
        <f t="shared" si="39"/>
        <v>1</v>
      </c>
      <c r="AR54" s="192">
        <f t="shared" si="40"/>
        <v>0</v>
      </c>
      <c r="AS54" s="22">
        <f t="shared" si="41"/>
        <v>1</v>
      </c>
      <c r="AT54" s="193">
        <f t="shared" si="42"/>
        <v>0</v>
      </c>
      <c r="AU54" s="192">
        <f t="shared" si="43"/>
        <v>1</v>
      </c>
      <c r="AV54" s="192">
        <f t="shared" si="44"/>
        <v>0</v>
      </c>
      <c r="AW54" s="22">
        <f t="shared" si="45"/>
        <v>0</v>
      </c>
      <c r="AX54" s="22">
        <f t="shared" si="46"/>
        <v>0</v>
      </c>
      <c r="AY54" s="192">
        <f t="shared" si="47"/>
        <v>0</v>
      </c>
      <c r="AZ54" s="192">
        <f t="shared" si="48"/>
        <v>0</v>
      </c>
      <c r="BA54" s="138">
        <f t="shared" si="29"/>
        <v>1</v>
      </c>
      <c r="BB54" s="138">
        <f t="shared" si="30"/>
        <v>0</v>
      </c>
      <c r="BC54" s="138">
        <f t="shared" si="31"/>
        <v>0</v>
      </c>
      <c r="BD54" s="138">
        <f t="shared" si="34"/>
        <v>0</v>
      </c>
      <c r="BE54" s="138">
        <f>IF(U95=3,1,0)</f>
        <v>1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5" customHeight="1" thickBot="1">
      <c r="A55" s="194"/>
      <c r="B55" s="195"/>
      <c r="C55" s="228"/>
      <c r="D55" s="227" t="str">
        <f t="shared" si="52"/>
        <v>Erlenbach/Morlautern</v>
      </c>
      <c r="E55" s="198" t="str">
        <f>E21</f>
        <v>Niederkirchen/Roßbach II</v>
      </c>
      <c r="F55" s="201">
        <v>25</v>
      </c>
      <c r="G55" s="202">
        <v>6</v>
      </c>
      <c r="H55" s="199">
        <v>25</v>
      </c>
      <c r="I55" s="200">
        <v>10</v>
      </c>
      <c r="J55" s="201">
        <v>25</v>
      </c>
      <c r="K55" s="202">
        <v>11</v>
      </c>
      <c r="L55" s="199"/>
      <c r="M55" s="200"/>
      <c r="N55" s="201"/>
      <c r="O55" s="202"/>
      <c r="P55" s="205">
        <f t="shared" si="49"/>
        <v>75</v>
      </c>
      <c r="Q55" s="206">
        <f t="shared" si="36"/>
        <v>27</v>
      </c>
      <c r="R55" s="205">
        <f t="shared" si="50"/>
        <v>3</v>
      </c>
      <c r="S55" s="206">
        <f t="shared" si="37"/>
        <v>0</v>
      </c>
      <c r="T55" s="190">
        <f t="shared" si="32"/>
        <v>3</v>
      </c>
      <c r="U55" s="191">
        <f t="shared" si="33"/>
        <v>0</v>
      </c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7" t="str">
        <f t="shared" ca="1" si="38"/>
        <v/>
      </c>
      <c r="AN55" s="467"/>
      <c r="AO55" s="468" t="str">
        <f t="shared" ca="1" si="51"/>
        <v/>
      </c>
      <c r="AP55" s="468"/>
      <c r="AQ55" s="192">
        <f t="shared" si="39"/>
        <v>1</v>
      </c>
      <c r="AR55" s="192">
        <f t="shared" si="40"/>
        <v>0</v>
      </c>
      <c r="AS55" s="22">
        <f t="shared" si="41"/>
        <v>1</v>
      </c>
      <c r="AT55" s="193">
        <f t="shared" si="42"/>
        <v>0</v>
      </c>
      <c r="AU55" s="192">
        <f t="shared" si="43"/>
        <v>1</v>
      </c>
      <c r="AV55" s="192">
        <f t="shared" si="44"/>
        <v>0</v>
      </c>
      <c r="AW55" s="22">
        <f t="shared" si="45"/>
        <v>0</v>
      </c>
      <c r="AX55" s="22">
        <f t="shared" si="46"/>
        <v>0</v>
      </c>
      <c r="AY55" s="192">
        <f t="shared" si="47"/>
        <v>0</v>
      </c>
      <c r="AZ55" s="192">
        <f t="shared" si="48"/>
        <v>0</v>
      </c>
      <c r="BA55" s="138">
        <f t="shared" si="29"/>
        <v>1</v>
      </c>
      <c r="BB55" s="138">
        <f t="shared" si="30"/>
        <v>0</v>
      </c>
      <c r="BC55" s="138">
        <f t="shared" si="31"/>
        <v>0</v>
      </c>
      <c r="BD55" s="138">
        <f t="shared" si="34"/>
        <v>0</v>
      </c>
      <c r="BE55" s="138">
        <f>IF(U106=3,1,0)</f>
        <v>1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5" hidden="1" customHeight="1" thickBot="1">
      <c r="A56" s="194"/>
      <c r="B56" s="195"/>
      <c r="C56" s="228"/>
      <c r="D56" s="227" t="str">
        <f t="shared" si="52"/>
        <v>Erlenbach/Morlautern</v>
      </c>
      <c r="E56" s="198">
        <f>E24</f>
        <v>0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9"/>
        <v/>
      </c>
      <c r="Q56" s="206" t="str">
        <f t="shared" si="36"/>
        <v/>
      </c>
      <c r="R56" s="205" t="str">
        <f t="shared" si="50"/>
        <v/>
      </c>
      <c r="S56" s="206" t="str">
        <f t="shared" si="37"/>
        <v/>
      </c>
      <c r="T56" s="190">
        <f t="shared" si="32"/>
        <v>0</v>
      </c>
      <c r="U56" s="191">
        <f t="shared" si="33"/>
        <v>0</v>
      </c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7" t="str">
        <f t="shared" ca="1" si="38"/>
        <v/>
      </c>
      <c r="AN56" s="467"/>
      <c r="AO56" s="468" t="str">
        <f t="shared" ca="1" si="51"/>
        <v/>
      </c>
      <c r="AP56" s="468"/>
      <c r="AQ56" s="192">
        <f t="shared" si="39"/>
        <v>0</v>
      </c>
      <c r="AR56" s="192">
        <f t="shared" si="40"/>
        <v>0</v>
      </c>
      <c r="AS56" s="22">
        <f t="shared" si="41"/>
        <v>0</v>
      </c>
      <c r="AT56" s="193">
        <f t="shared" si="42"/>
        <v>0</v>
      </c>
      <c r="AU56" s="192">
        <f t="shared" si="43"/>
        <v>0</v>
      </c>
      <c r="AV56" s="192">
        <f t="shared" si="44"/>
        <v>0</v>
      </c>
      <c r="AW56" s="22">
        <f t="shared" si="45"/>
        <v>0</v>
      </c>
      <c r="AX56" s="22">
        <f t="shared" si="46"/>
        <v>0</v>
      </c>
      <c r="AY56" s="192">
        <f t="shared" si="47"/>
        <v>0</v>
      </c>
      <c r="AZ56" s="192">
        <f t="shared" si="48"/>
        <v>0</v>
      </c>
      <c r="BA56" s="138">
        <f t="shared" si="29"/>
        <v>0</v>
      </c>
      <c r="BB56" s="138">
        <f t="shared" si="30"/>
        <v>0</v>
      </c>
      <c r="BC56" s="138">
        <f t="shared" si="31"/>
        <v>0</v>
      </c>
      <c r="BD56" s="138">
        <f t="shared" si="34"/>
        <v>0</v>
      </c>
      <c r="BE56" s="138">
        <f>IF(U117=3,1,0)</f>
        <v>0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5" hidden="1" customHeight="1" thickBot="1">
      <c r="A57" s="194"/>
      <c r="B57" s="195"/>
      <c r="C57" s="228"/>
      <c r="D57" s="227" t="str">
        <f t="shared" si="52"/>
        <v>Erlenbach/Morlautern</v>
      </c>
      <c r="E57" s="198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9"/>
        <v/>
      </c>
      <c r="Q57" s="206" t="str">
        <f t="shared" si="36"/>
        <v/>
      </c>
      <c r="R57" s="205" t="str">
        <f t="shared" si="50"/>
        <v/>
      </c>
      <c r="S57" s="206" t="str">
        <f t="shared" si="37"/>
        <v/>
      </c>
      <c r="T57" s="190">
        <f t="shared" si="32"/>
        <v>0</v>
      </c>
      <c r="U57" s="191">
        <f t="shared" si="33"/>
        <v>0</v>
      </c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7" t="str">
        <f t="shared" ca="1" si="38"/>
        <v/>
      </c>
      <c r="AN57" s="467"/>
      <c r="AO57" s="468" t="str">
        <f t="shared" ca="1" si="51"/>
        <v/>
      </c>
      <c r="AP57" s="468"/>
      <c r="AQ57" s="192">
        <f t="shared" si="39"/>
        <v>0</v>
      </c>
      <c r="AR57" s="192">
        <f t="shared" si="40"/>
        <v>0</v>
      </c>
      <c r="AS57" s="22">
        <f t="shared" si="41"/>
        <v>0</v>
      </c>
      <c r="AT57" s="193">
        <f t="shared" si="42"/>
        <v>0</v>
      </c>
      <c r="AU57" s="192">
        <f t="shared" si="43"/>
        <v>0</v>
      </c>
      <c r="AV57" s="192">
        <f t="shared" si="44"/>
        <v>0</v>
      </c>
      <c r="AW57" s="22">
        <f t="shared" si="45"/>
        <v>0</v>
      </c>
      <c r="AX57" s="22">
        <f t="shared" si="46"/>
        <v>0</v>
      </c>
      <c r="AY57" s="192">
        <f t="shared" si="47"/>
        <v>0</v>
      </c>
      <c r="AZ57" s="192">
        <f t="shared" si="48"/>
        <v>0</v>
      </c>
      <c r="BA57" s="138">
        <f t="shared" si="29"/>
        <v>0</v>
      </c>
      <c r="BB57" s="138">
        <f t="shared" si="30"/>
        <v>0</v>
      </c>
      <c r="BC57" s="138">
        <f t="shared" si="31"/>
        <v>0</v>
      </c>
      <c r="BD57" s="138">
        <f t="shared" si="34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5" hidden="1" customHeight="1" thickBot="1">
      <c r="A58" s="194"/>
      <c r="B58" s="195"/>
      <c r="C58" s="228"/>
      <c r="D58" s="227" t="str">
        <f t="shared" si="52"/>
        <v>Erlenbach/Morlautern</v>
      </c>
      <c r="E58" s="198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9"/>
        <v/>
      </c>
      <c r="Q58" s="206" t="str">
        <f t="shared" si="36"/>
        <v/>
      </c>
      <c r="R58" s="205" t="str">
        <f t="shared" si="50"/>
        <v/>
      </c>
      <c r="S58" s="206" t="str">
        <f t="shared" si="37"/>
        <v/>
      </c>
      <c r="T58" s="190">
        <f t="shared" si="32"/>
        <v>0</v>
      </c>
      <c r="U58" s="191">
        <f t="shared" si="33"/>
        <v>0</v>
      </c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7" t="str">
        <f t="shared" ca="1" si="38"/>
        <v/>
      </c>
      <c r="AN58" s="467"/>
      <c r="AO58" s="468" t="str">
        <f t="shared" ca="1" si="51"/>
        <v/>
      </c>
      <c r="AP58" s="468"/>
      <c r="AQ58" s="192">
        <f t="shared" si="39"/>
        <v>0</v>
      </c>
      <c r="AR58" s="192">
        <f t="shared" si="40"/>
        <v>0</v>
      </c>
      <c r="AS58" s="22">
        <f t="shared" si="41"/>
        <v>0</v>
      </c>
      <c r="AT58" s="193">
        <f t="shared" si="42"/>
        <v>0</v>
      </c>
      <c r="AU58" s="192">
        <f t="shared" si="43"/>
        <v>0</v>
      </c>
      <c r="AV58" s="192">
        <f t="shared" si="44"/>
        <v>0</v>
      </c>
      <c r="AW58" s="22">
        <f t="shared" si="45"/>
        <v>0</v>
      </c>
      <c r="AX58" s="22">
        <f t="shared" si="46"/>
        <v>0</v>
      </c>
      <c r="AY58" s="192">
        <f t="shared" si="47"/>
        <v>0</v>
      </c>
      <c r="AZ58" s="192">
        <f t="shared" si="48"/>
        <v>0</v>
      </c>
      <c r="BA58" s="138">
        <f t="shared" si="29"/>
        <v>0</v>
      </c>
      <c r="BB58" s="138">
        <f t="shared" si="30"/>
        <v>0</v>
      </c>
      <c r="BC58" s="138">
        <f t="shared" si="31"/>
        <v>0</v>
      </c>
      <c r="BD58" s="138">
        <f t="shared" si="34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5" hidden="1" thickBot="1">
      <c r="A59" s="208"/>
      <c r="B59" s="209"/>
      <c r="C59" s="229"/>
      <c r="D59" s="230" t="str">
        <f t="shared" si="52"/>
        <v>Erlenbach/Morlautern</v>
      </c>
      <c r="E59" s="231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9"/>
        <v/>
      </c>
      <c r="Q59" s="219" t="str">
        <f t="shared" si="36"/>
        <v/>
      </c>
      <c r="R59" s="218" t="str">
        <f t="shared" si="50"/>
        <v/>
      </c>
      <c r="S59" s="219" t="str">
        <f t="shared" si="37"/>
        <v/>
      </c>
      <c r="T59" s="190">
        <f t="shared" si="32"/>
        <v>0</v>
      </c>
      <c r="U59" s="191">
        <f t="shared" si="33"/>
        <v>0</v>
      </c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1" t="str">
        <f t="shared" ca="1" si="38"/>
        <v/>
      </c>
      <c r="AN59" s="471"/>
      <c r="AO59" s="472" t="str">
        <f t="shared" ca="1" si="51"/>
        <v/>
      </c>
      <c r="AP59" s="472"/>
      <c r="AQ59" s="192">
        <f t="shared" si="39"/>
        <v>0</v>
      </c>
      <c r="AR59" s="192">
        <f t="shared" si="40"/>
        <v>0</v>
      </c>
      <c r="AS59" s="22">
        <f t="shared" si="41"/>
        <v>0</v>
      </c>
      <c r="AT59" s="193">
        <f t="shared" si="42"/>
        <v>0</v>
      </c>
      <c r="AU59" s="192">
        <f t="shared" si="43"/>
        <v>0</v>
      </c>
      <c r="AV59" s="192">
        <f t="shared" si="44"/>
        <v>0</v>
      </c>
      <c r="AW59" s="22">
        <f t="shared" si="45"/>
        <v>0</v>
      </c>
      <c r="AX59" s="22">
        <f t="shared" si="46"/>
        <v>0</v>
      </c>
      <c r="AY59" s="192">
        <f t="shared" si="47"/>
        <v>0</v>
      </c>
      <c r="AZ59" s="192">
        <f t="shared" si="48"/>
        <v>0</v>
      </c>
      <c r="BA59" s="138">
        <f t="shared" si="29"/>
        <v>0</v>
      </c>
      <c r="BB59" s="138">
        <f t="shared" si="30"/>
        <v>0</v>
      </c>
      <c r="BC59" s="138">
        <f t="shared" si="31"/>
        <v>0</v>
      </c>
      <c r="BD59" s="138">
        <f t="shared" si="34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5" thickBot="1">
      <c r="A60" s="20"/>
      <c r="C60" s="22"/>
      <c r="D60" s="220"/>
      <c r="E60" s="220"/>
      <c r="T60" s="190">
        <f t="shared" si="32"/>
        <v>0</v>
      </c>
      <c r="U60" s="191">
        <f t="shared" si="33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T60" s="193"/>
      <c r="AU60" s="192"/>
      <c r="AV60" s="192"/>
      <c r="AW60" s="22"/>
      <c r="AX60" s="22"/>
      <c r="AY60" s="192"/>
      <c r="AZ60" s="192"/>
      <c r="BA60" s="223">
        <f t="shared" ref="BA60:BH60" si="53">SUM(BA50:BA59)</f>
        <v>4</v>
      </c>
      <c r="BB60" s="223">
        <f t="shared" si="53"/>
        <v>0</v>
      </c>
      <c r="BC60" s="223">
        <f t="shared" si="53"/>
        <v>0</v>
      </c>
      <c r="BD60" s="223">
        <f t="shared" si="53"/>
        <v>1</v>
      </c>
      <c r="BE60" s="223">
        <f t="shared" si="53"/>
        <v>4</v>
      </c>
      <c r="BF60" s="223">
        <f t="shared" si="53"/>
        <v>0</v>
      </c>
      <c r="BG60" s="223">
        <f t="shared" si="53"/>
        <v>0</v>
      </c>
      <c r="BH60" s="223">
        <f t="shared" si="53"/>
        <v>1</v>
      </c>
      <c r="BI60" s="22">
        <f>SUM(BA60:BH60)</f>
        <v>10</v>
      </c>
    </row>
    <row r="61" spans="1:61" ht="15" thickBot="1">
      <c r="A61" s="177"/>
      <c r="B61" s="178"/>
      <c r="C61" s="232"/>
      <c r="D61" s="225" t="str">
        <f>E9</f>
        <v>TSG Trippstadt</v>
      </c>
      <c r="E61" s="181" t="str">
        <f>E3</f>
        <v>Rodenbach N/G</v>
      </c>
      <c r="F61" s="184"/>
      <c r="G61" s="185"/>
      <c r="H61" s="182"/>
      <c r="I61" s="183"/>
      <c r="J61" s="184"/>
      <c r="K61" s="185"/>
      <c r="L61" s="182"/>
      <c r="M61" s="183"/>
      <c r="N61" s="184"/>
      <c r="O61" s="185"/>
      <c r="P61" s="188" t="str">
        <f>IF(F61="","",F61+H61+J61+L61+N61)</f>
        <v/>
      </c>
      <c r="Q61" s="189" t="str">
        <f t="shared" ref="Q61:Q70" si="54">IF(G61="","",G61+I61+K61+M61+O61)</f>
        <v/>
      </c>
      <c r="R61" s="188" t="str">
        <f>IF(F61="","",AQ61+AS61+AU61+AW61+AY61)</f>
        <v/>
      </c>
      <c r="S61" s="189" t="str">
        <f t="shared" ref="S61:S70" si="55">IF(G61="","",AR61+AT61+AV61+AX61+AZ61)</f>
        <v/>
      </c>
      <c r="T61" s="190">
        <f t="shared" si="32"/>
        <v>0</v>
      </c>
      <c r="U61" s="191">
        <f t="shared" si="33"/>
        <v>0</v>
      </c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4" t="str">
        <f t="shared" ref="AM61:AM70" ca="1" si="56">IF(U61&lt;&gt;"","",IF(C61&lt;&gt;"","verlegt",IF(B61&lt;TODAY(),"offen","")))</f>
        <v/>
      </c>
      <c r="AN61" s="464"/>
      <c r="AO61" s="465" t="str">
        <f ca="1">IF(U61&lt;&gt;"","",IF(C61="","",IF(C61&lt;TODAY(),"offen","")))</f>
        <v/>
      </c>
      <c r="AP61" s="465"/>
      <c r="AQ61" s="192">
        <f t="shared" ref="AQ61:AQ70" si="57">IF(F61&gt;G61,1,0)</f>
        <v>0</v>
      </c>
      <c r="AR61" s="192">
        <f t="shared" ref="AR61:AR70" si="58">IF(G61&gt;F61,1,0)</f>
        <v>0</v>
      </c>
      <c r="AS61" s="22">
        <f t="shared" ref="AS61:AS70" si="59">IF(H61&gt;I61,1,0)</f>
        <v>0</v>
      </c>
      <c r="AT61" s="193">
        <f t="shared" ref="AT61:AT70" si="60">IF(I61&gt;H61,1,0)</f>
        <v>0</v>
      </c>
      <c r="AU61" s="192">
        <f t="shared" ref="AU61:AU70" si="61">IF(J61&gt;K61,1,0)</f>
        <v>0</v>
      </c>
      <c r="AV61" s="192">
        <f t="shared" ref="AV61:AV70" si="62">IF(K61&gt;J61,1,0)</f>
        <v>0</v>
      </c>
      <c r="AW61" s="22">
        <f t="shared" ref="AW61:AW70" si="63">IF(L61&gt;M61,1,0)</f>
        <v>0</v>
      </c>
      <c r="AX61" s="22">
        <f t="shared" ref="AX61:AX70" si="64">IF(M61&gt;L61,1,0)</f>
        <v>0</v>
      </c>
      <c r="AY61" s="192">
        <f t="shared" ref="AY61:AY70" si="65">IF(N61&gt;O61,1,0)</f>
        <v>0</v>
      </c>
      <c r="AZ61" s="192">
        <f t="shared" ref="AZ61:AZ70" si="66">IF(O61&gt;N61,1,0)</f>
        <v>0</v>
      </c>
      <c r="BA61" s="138">
        <f t="shared" si="29"/>
        <v>0</v>
      </c>
      <c r="BB61" s="138">
        <f t="shared" si="30"/>
        <v>0</v>
      </c>
      <c r="BC61" s="138">
        <f t="shared" si="31"/>
        <v>0</v>
      </c>
      <c r="BD61" s="138">
        <f t="shared" si="34"/>
        <v>0</v>
      </c>
      <c r="BE61" s="138">
        <f>IF(U40=3,1,0)</f>
        <v>1</v>
      </c>
      <c r="BF61" s="138">
        <f>IF(U40=2,1,0)</f>
        <v>0</v>
      </c>
      <c r="BG61" s="138">
        <f>IF(U40=1,1,0)</f>
        <v>0</v>
      </c>
      <c r="BH61" s="138">
        <f>IF(AND(U40=0,T40&lt;&gt;0),1,0)</f>
        <v>0</v>
      </c>
      <c r="BI61" s="22"/>
    </row>
    <row r="62" spans="1:61" ht="15" thickBot="1">
      <c r="A62" s="194"/>
      <c r="B62" s="195"/>
      <c r="C62" s="226"/>
      <c r="D62" s="227" t="str">
        <f>D61</f>
        <v>TSG Trippstadt</v>
      </c>
      <c r="E62" s="198" t="str">
        <f>E6</f>
        <v>Erlenbach/Morlautern</v>
      </c>
      <c r="F62" s="201"/>
      <c r="G62" s="202"/>
      <c r="H62" s="199"/>
      <c r="I62" s="200"/>
      <c r="J62" s="201"/>
      <c r="K62" s="202"/>
      <c r="L62" s="199"/>
      <c r="M62" s="200"/>
      <c r="N62" s="201"/>
      <c r="O62" s="202"/>
      <c r="P62" s="205" t="str">
        <f t="shared" ref="P62:P70" si="67">IF(F62="","",F62+H62+J62+L62+N62)</f>
        <v/>
      </c>
      <c r="Q62" s="206" t="str">
        <f t="shared" si="54"/>
        <v/>
      </c>
      <c r="R62" s="205" t="str">
        <f t="shared" ref="R62:R70" si="68">IF(F62="","",AQ62+AS62+AU62+AW62+AY62)</f>
        <v/>
      </c>
      <c r="S62" s="206" t="str">
        <f t="shared" si="55"/>
        <v/>
      </c>
      <c r="T62" s="190">
        <f t="shared" si="32"/>
        <v>0</v>
      </c>
      <c r="U62" s="191">
        <f t="shared" si="33"/>
        <v>0</v>
      </c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7" t="str">
        <f t="shared" ca="1" si="56"/>
        <v/>
      </c>
      <c r="AN62" s="467"/>
      <c r="AO62" s="468" t="str">
        <f t="shared" ref="AO62:AO70" ca="1" si="69">IF(U62&lt;&gt;"","",IF(C62="","",IF(C62&lt;TODAY(),"offen","")))</f>
        <v/>
      </c>
      <c r="AP62" s="468"/>
      <c r="AQ62" s="192">
        <f t="shared" si="57"/>
        <v>0</v>
      </c>
      <c r="AR62" s="192">
        <f t="shared" si="58"/>
        <v>0</v>
      </c>
      <c r="AS62" s="22">
        <f t="shared" si="59"/>
        <v>0</v>
      </c>
      <c r="AT62" s="193">
        <f t="shared" si="60"/>
        <v>0</v>
      </c>
      <c r="AU62" s="192">
        <f t="shared" si="61"/>
        <v>0</v>
      </c>
      <c r="AV62" s="192">
        <f t="shared" si="62"/>
        <v>0</v>
      </c>
      <c r="AW62" s="22">
        <f t="shared" si="63"/>
        <v>0</v>
      </c>
      <c r="AX62" s="22">
        <f t="shared" si="64"/>
        <v>0</v>
      </c>
      <c r="AY62" s="192">
        <f t="shared" si="65"/>
        <v>0</v>
      </c>
      <c r="AZ62" s="192">
        <f t="shared" si="66"/>
        <v>0</v>
      </c>
      <c r="BA62" s="138">
        <f t="shared" si="29"/>
        <v>0</v>
      </c>
      <c r="BB62" s="138">
        <f t="shared" si="30"/>
        <v>0</v>
      </c>
      <c r="BC62" s="138">
        <f t="shared" si="31"/>
        <v>0</v>
      </c>
      <c r="BD62" s="138">
        <f t="shared" si="34"/>
        <v>0</v>
      </c>
      <c r="BE62" s="138">
        <f>IF(U51=3,1,0)</f>
        <v>0</v>
      </c>
      <c r="BF62" s="138">
        <f>IF(U51=2,1,0)</f>
        <v>0</v>
      </c>
      <c r="BG62" s="138">
        <f>IF(U51=1,1,0)</f>
        <v>0</v>
      </c>
      <c r="BH62" s="138">
        <f>IF(AND(U51=0,T51&lt;&gt;0),1,0)</f>
        <v>1</v>
      </c>
      <c r="BI62" s="22"/>
    </row>
    <row r="63" spans="1:61" ht="15" thickBot="1">
      <c r="A63" s="194"/>
      <c r="B63" s="195"/>
      <c r="C63" s="226"/>
      <c r="D63" s="227" t="str">
        <f t="shared" ref="D63:D70" si="70">D62</f>
        <v>TSG Trippstadt</v>
      </c>
      <c r="E63" s="198" t="str">
        <f>E12</f>
        <v>SV Miesau</v>
      </c>
      <c r="F63" s="201"/>
      <c r="G63" s="202"/>
      <c r="H63" s="199"/>
      <c r="I63" s="200"/>
      <c r="J63" s="201"/>
      <c r="K63" s="202"/>
      <c r="L63" s="199"/>
      <c r="M63" s="200"/>
      <c r="N63" s="201"/>
      <c r="O63" s="202"/>
      <c r="P63" s="205" t="str">
        <f t="shared" si="67"/>
        <v/>
      </c>
      <c r="Q63" s="206" t="str">
        <f t="shared" si="54"/>
        <v/>
      </c>
      <c r="R63" s="205" t="str">
        <f t="shared" si="68"/>
        <v/>
      </c>
      <c r="S63" s="206" t="str">
        <f t="shared" si="55"/>
        <v/>
      </c>
      <c r="T63" s="190">
        <f t="shared" si="32"/>
        <v>0</v>
      </c>
      <c r="U63" s="191">
        <f t="shared" si="33"/>
        <v>0</v>
      </c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7" t="str">
        <f t="shared" ca="1" si="56"/>
        <v/>
      </c>
      <c r="AN63" s="467"/>
      <c r="AO63" s="468" t="str">
        <f t="shared" ca="1" si="69"/>
        <v/>
      </c>
      <c r="AP63" s="468"/>
      <c r="AQ63" s="192">
        <f t="shared" si="57"/>
        <v>0</v>
      </c>
      <c r="AR63" s="192">
        <f t="shared" si="58"/>
        <v>0</v>
      </c>
      <c r="AS63" s="22">
        <f t="shared" si="59"/>
        <v>0</v>
      </c>
      <c r="AT63" s="193">
        <f t="shared" si="60"/>
        <v>0</v>
      </c>
      <c r="AU63" s="192">
        <f t="shared" si="61"/>
        <v>0</v>
      </c>
      <c r="AV63" s="192">
        <f t="shared" si="62"/>
        <v>0</v>
      </c>
      <c r="AW63" s="22">
        <f t="shared" si="63"/>
        <v>0</v>
      </c>
      <c r="AX63" s="22">
        <f t="shared" si="64"/>
        <v>0</v>
      </c>
      <c r="AY63" s="192">
        <f t="shared" si="65"/>
        <v>0</v>
      </c>
      <c r="AZ63" s="192">
        <f t="shared" si="66"/>
        <v>0</v>
      </c>
      <c r="BA63" s="138">
        <f t="shared" si="29"/>
        <v>0</v>
      </c>
      <c r="BB63" s="138">
        <f t="shared" si="30"/>
        <v>0</v>
      </c>
      <c r="BC63" s="138">
        <f t="shared" si="31"/>
        <v>0</v>
      </c>
      <c r="BD63" s="138">
        <f t="shared" si="34"/>
        <v>0</v>
      </c>
      <c r="BE63" s="138">
        <f>IF(U74=3,1,0)</f>
        <v>0</v>
      </c>
      <c r="BF63" s="138">
        <f>IF(U74=2,1,0)</f>
        <v>0</v>
      </c>
      <c r="BG63" s="138">
        <f>IF(U74=1,1,0)</f>
        <v>0</v>
      </c>
      <c r="BH63" s="138">
        <f>IF(AND(U74=0,T74&lt;&gt;0),1,0)</f>
        <v>0</v>
      </c>
      <c r="BI63" s="22"/>
    </row>
    <row r="64" spans="1:61" ht="15" thickBot="1">
      <c r="A64" s="194"/>
      <c r="B64" s="195"/>
      <c r="C64" s="228"/>
      <c r="D64" s="227" t="str">
        <f t="shared" si="70"/>
        <v>TSG Trippstadt</v>
      </c>
      <c r="E64" s="198" t="str">
        <f>E15</f>
        <v>Niederkirchen/Roßbach I</v>
      </c>
      <c r="F64" s="201"/>
      <c r="G64" s="202"/>
      <c r="H64" s="199"/>
      <c r="I64" s="200"/>
      <c r="J64" s="201"/>
      <c r="K64" s="202"/>
      <c r="L64" s="199"/>
      <c r="M64" s="200"/>
      <c r="N64" s="201"/>
      <c r="O64" s="202"/>
      <c r="P64" s="205" t="str">
        <f t="shared" si="67"/>
        <v/>
      </c>
      <c r="Q64" s="206" t="str">
        <f t="shared" si="54"/>
        <v/>
      </c>
      <c r="R64" s="205" t="str">
        <f t="shared" si="68"/>
        <v/>
      </c>
      <c r="S64" s="206" t="str">
        <f t="shared" si="55"/>
        <v/>
      </c>
      <c r="T64" s="190">
        <f t="shared" si="32"/>
        <v>0</v>
      </c>
      <c r="U64" s="191">
        <f t="shared" si="33"/>
        <v>0</v>
      </c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9" t="str">
        <f t="shared" ca="1" si="56"/>
        <v/>
      </c>
      <c r="AN64" s="469"/>
      <c r="AO64" s="468" t="str">
        <f t="shared" ca="1" si="69"/>
        <v/>
      </c>
      <c r="AP64" s="468"/>
      <c r="AQ64" s="192">
        <f t="shared" si="57"/>
        <v>0</v>
      </c>
      <c r="AR64" s="192">
        <f t="shared" si="58"/>
        <v>0</v>
      </c>
      <c r="AS64" s="22">
        <f t="shared" si="59"/>
        <v>0</v>
      </c>
      <c r="AT64" s="193">
        <f t="shared" si="60"/>
        <v>0</v>
      </c>
      <c r="AU64" s="192">
        <f t="shared" si="61"/>
        <v>0</v>
      </c>
      <c r="AV64" s="192">
        <f t="shared" si="62"/>
        <v>0</v>
      </c>
      <c r="AW64" s="22">
        <f t="shared" si="63"/>
        <v>0</v>
      </c>
      <c r="AX64" s="22">
        <f t="shared" si="64"/>
        <v>0</v>
      </c>
      <c r="AY64" s="192">
        <f t="shared" si="65"/>
        <v>0</v>
      </c>
      <c r="AZ64" s="192">
        <f t="shared" si="66"/>
        <v>0</v>
      </c>
      <c r="BA64" s="138">
        <f t="shared" si="29"/>
        <v>0</v>
      </c>
      <c r="BB64" s="138">
        <f t="shared" si="30"/>
        <v>0</v>
      </c>
      <c r="BC64" s="138">
        <f t="shared" si="31"/>
        <v>0</v>
      </c>
      <c r="BD64" s="138">
        <f t="shared" si="34"/>
        <v>0</v>
      </c>
      <c r="BE64" s="138">
        <f>IF(U85=3,1,0)</f>
        <v>0</v>
      </c>
      <c r="BF64" s="138">
        <f>IF(U85=2,1,0)</f>
        <v>0</v>
      </c>
      <c r="BG64" s="138">
        <f>IF(U85=1,1,0)</f>
        <v>0</v>
      </c>
      <c r="BH64" s="138">
        <f>IF(AND(U85=0,T85&lt;&gt;0),1,0)</f>
        <v>0</v>
      </c>
      <c r="BI64" s="22"/>
    </row>
    <row r="65" spans="1:61" ht="15" thickBot="1">
      <c r="A65" s="194"/>
      <c r="B65" s="195"/>
      <c r="C65" s="226"/>
      <c r="D65" s="227" t="str">
        <f t="shared" si="70"/>
        <v>TSG Trippstadt</v>
      </c>
      <c r="E65" s="198" t="str">
        <f>E18</f>
        <v>Rodenbach S/B</v>
      </c>
      <c r="F65" s="184">
        <v>19</v>
      </c>
      <c r="G65" s="185">
        <v>25</v>
      </c>
      <c r="H65" s="182">
        <v>21</v>
      </c>
      <c r="I65" s="183">
        <v>25</v>
      </c>
      <c r="J65" s="184">
        <v>25</v>
      </c>
      <c r="K65" s="185">
        <v>21</v>
      </c>
      <c r="L65" s="199">
        <v>31</v>
      </c>
      <c r="M65" s="200">
        <v>29</v>
      </c>
      <c r="N65" s="201">
        <v>12</v>
      </c>
      <c r="O65" s="202">
        <v>15</v>
      </c>
      <c r="P65" s="205">
        <f t="shared" si="67"/>
        <v>108</v>
      </c>
      <c r="Q65" s="206">
        <f t="shared" si="54"/>
        <v>115</v>
      </c>
      <c r="R65" s="205">
        <f t="shared" si="68"/>
        <v>2</v>
      </c>
      <c r="S65" s="206">
        <f t="shared" si="55"/>
        <v>3</v>
      </c>
      <c r="T65" s="190">
        <f t="shared" si="32"/>
        <v>1</v>
      </c>
      <c r="U65" s="191">
        <f t="shared" si="33"/>
        <v>2</v>
      </c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7" t="str">
        <f t="shared" ca="1" si="56"/>
        <v/>
      </c>
      <c r="AN65" s="467"/>
      <c r="AO65" s="468" t="str">
        <f t="shared" ca="1" si="69"/>
        <v/>
      </c>
      <c r="AP65" s="468"/>
      <c r="AQ65" s="192">
        <f t="shared" si="57"/>
        <v>0</v>
      </c>
      <c r="AR65" s="192">
        <f t="shared" si="58"/>
        <v>1</v>
      </c>
      <c r="AS65" s="22">
        <f t="shared" si="59"/>
        <v>0</v>
      </c>
      <c r="AT65" s="193">
        <f t="shared" si="60"/>
        <v>1</v>
      </c>
      <c r="AU65" s="192">
        <f t="shared" si="61"/>
        <v>1</v>
      </c>
      <c r="AV65" s="192">
        <f t="shared" si="62"/>
        <v>0</v>
      </c>
      <c r="AW65" s="22">
        <f t="shared" si="63"/>
        <v>1</v>
      </c>
      <c r="AX65" s="22">
        <f t="shared" si="64"/>
        <v>0</v>
      </c>
      <c r="AY65" s="192">
        <f t="shared" si="65"/>
        <v>0</v>
      </c>
      <c r="AZ65" s="192">
        <f t="shared" si="66"/>
        <v>1</v>
      </c>
      <c r="BA65" s="138">
        <f t="shared" si="29"/>
        <v>0</v>
      </c>
      <c r="BB65" s="138">
        <f t="shared" si="30"/>
        <v>0</v>
      </c>
      <c r="BC65" s="138">
        <f t="shared" si="31"/>
        <v>1</v>
      </c>
      <c r="BD65" s="138">
        <f t="shared" si="34"/>
        <v>0</v>
      </c>
      <c r="BE65" s="138">
        <f>IF(U96=3,1,0)</f>
        <v>0</v>
      </c>
      <c r="BF65" s="138">
        <f>IF(U96=2,1,0)</f>
        <v>0</v>
      </c>
      <c r="BG65" s="138">
        <f>IF(U96=1,1,0)</f>
        <v>1</v>
      </c>
      <c r="BH65" s="138">
        <f>IF(AND(U96=0,T96&lt;&gt;0),1,0)</f>
        <v>0</v>
      </c>
      <c r="BI65" s="22"/>
    </row>
    <row r="66" spans="1:61" ht="15" customHeight="1" thickBot="1">
      <c r="A66" s="194"/>
      <c r="B66" s="195"/>
      <c r="C66" s="228"/>
      <c r="D66" s="227" t="str">
        <f t="shared" si="70"/>
        <v>TSG Trippstadt</v>
      </c>
      <c r="E66" s="198" t="str">
        <f>E21</f>
        <v>Niederkirchen/Roßbach II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7"/>
        <v/>
      </c>
      <c r="Q66" s="206" t="str">
        <f t="shared" si="54"/>
        <v/>
      </c>
      <c r="R66" s="205" t="str">
        <f t="shared" si="68"/>
        <v/>
      </c>
      <c r="S66" s="206" t="str">
        <f>IF(G66="","",AR66+AT66+AV66+AX66+AZ66)</f>
        <v/>
      </c>
      <c r="T66" s="190">
        <f t="shared" si="32"/>
        <v>0</v>
      </c>
      <c r="U66" s="191">
        <f t="shared" si="33"/>
        <v>0</v>
      </c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7" t="str">
        <f t="shared" ca="1" si="56"/>
        <v/>
      </c>
      <c r="AN66" s="467"/>
      <c r="AO66" s="468" t="str">
        <f t="shared" ca="1" si="69"/>
        <v/>
      </c>
      <c r="AP66" s="468"/>
      <c r="AQ66" s="192">
        <f t="shared" si="57"/>
        <v>0</v>
      </c>
      <c r="AR66" s="192">
        <f t="shared" si="58"/>
        <v>0</v>
      </c>
      <c r="AS66" s="22">
        <f t="shared" si="59"/>
        <v>0</v>
      </c>
      <c r="AT66" s="193">
        <f t="shared" si="60"/>
        <v>0</v>
      </c>
      <c r="AU66" s="192">
        <f t="shared" si="61"/>
        <v>0</v>
      </c>
      <c r="AV66" s="192">
        <f t="shared" si="62"/>
        <v>0</v>
      </c>
      <c r="AW66" s="22">
        <f t="shared" si="63"/>
        <v>0</v>
      </c>
      <c r="AX66" s="22">
        <f t="shared" si="64"/>
        <v>0</v>
      </c>
      <c r="AY66" s="192">
        <f t="shared" si="65"/>
        <v>0</v>
      </c>
      <c r="AZ66" s="192">
        <f t="shared" si="66"/>
        <v>0</v>
      </c>
      <c r="BA66" s="138">
        <f t="shared" si="29"/>
        <v>0</v>
      </c>
      <c r="BB66" s="138">
        <f t="shared" si="30"/>
        <v>0</v>
      </c>
      <c r="BC66" s="138">
        <f t="shared" si="31"/>
        <v>0</v>
      </c>
      <c r="BD66" s="138">
        <f t="shared" si="34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5" hidden="1" customHeight="1" thickBot="1">
      <c r="A67" s="194"/>
      <c r="B67" s="195"/>
      <c r="C67" s="228"/>
      <c r="D67" s="227" t="str">
        <f t="shared" si="70"/>
        <v>TSG Trippstadt</v>
      </c>
      <c r="E67" s="198">
        <f>E24</f>
        <v>0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7"/>
        <v/>
      </c>
      <c r="Q67" s="206" t="str">
        <f t="shared" si="54"/>
        <v/>
      </c>
      <c r="R67" s="205" t="str">
        <f t="shared" si="68"/>
        <v/>
      </c>
      <c r="S67" s="206" t="str">
        <f t="shared" si="55"/>
        <v/>
      </c>
      <c r="T67" s="190">
        <f t="shared" si="32"/>
        <v>0</v>
      </c>
      <c r="U67" s="191">
        <f t="shared" si="33"/>
        <v>0</v>
      </c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7" t="str">
        <f t="shared" ca="1" si="56"/>
        <v/>
      </c>
      <c r="AN67" s="467"/>
      <c r="AO67" s="468" t="str">
        <f t="shared" ca="1" si="69"/>
        <v/>
      </c>
      <c r="AP67" s="468"/>
      <c r="AQ67" s="192">
        <f t="shared" si="57"/>
        <v>0</v>
      </c>
      <c r="AR67" s="192">
        <f t="shared" si="58"/>
        <v>0</v>
      </c>
      <c r="AS67" s="22">
        <f t="shared" si="59"/>
        <v>0</v>
      </c>
      <c r="AT67" s="193">
        <f t="shared" si="60"/>
        <v>0</v>
      </c>
      <c r="AU67" s="192">
        <f t="shared" si="61"/>
        <v>0</v>
      </c>
      <c r="AV67" s="192">
        <f t="shared" si="62"/>
        <v>0</v>
      </c>
      <c r="AW67" s="22">
        <f t="shared" si="63"/>
        <v>0</v>
      </c>
      <c r="AX67" s="22">
        <f t="shared" si="64"/>
        <v>0</v>
      </c>
      <c r="AY67" s="192">
        <f t="shared" si="65"/>
        <v>0</v>
      </c>
      <c r="AZ67" s="192">
        <f t="shared" si="66"/>
        <v>0</v>
      </c>
      <c r="BA67" s="138">
        <f t="shared" si="29"/>
        <v>0</v>
      </c>
      <c r="BB67" s="138">
        <f t="shared" si="30"/>
        <v>0</v>
      </c>
      <c r="BC67" s="138">
        <f t="shared" si="31"/>
        <v>0</v>
      </c>
      <c r="BD67" s="138">
        <f t="shared" si="34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5" hidden="1" customHeight="1" thickBot="1">
      <c r="A68" s="194"/>
      <c r="B68" s="195"/>
      <c r="C68" s="228"/>
      <c r="D68" s="227" t="str">
        <f t="shared" si="70"/>
        <v>TSG Trippstadt</v>
      </c>
      <c r="E68" s="198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7"/>
        <v/>
      </c>
      <c r="Q68" s="206" t="str">
        <f t="shared" si="54"/>
        <v/>
      </c>
      <c r="R68" s="205" t="str">
        <f t="shared" si="68"/>
        <v/>
      </c>
      <c r="S68" s="206" t="str">
        <f t="shared" si="55"/>
        <v/>
      </c>
      <c r="T68" s="190">
        <f t="shared" si="32"/>
        <v>0</v>
      </c>
      <c r="U68" s="191">
        <f t="shared" si="33"/>
        <v>0</v>
      </c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7" t="str">
        <f t="shared" ca="1" si="56"/>
        <v/>
      </c>
      <c r="AN68" s="467"/>
      <c r="AO68" s="468" t="str">
        <f t="shared" ca="1" si="69"/>
        <v/>
      </c>
      <c r="AP68" s="468"/>
      <c r="AQ68" s="192">
        <f t="shared" si="57"/>
        <v>0</v>
      </c>
      <c r="AR68" s="192">
        <f t="shared" si="58"/>
        <v>0</v>
      </c>
      <c r="AS68" s="22">
        <f t="shared" si="59"/>
        <v>0</v>
      </c>
      <c r="AT68" s="193">
        <f t="shared" si="60"/>
        <v>0</v>
      </c>
      <c r="AU68" s="192">
        <f t="shared" si="61"/>
        <v>0</v>
      </c>
      <c r="AV68" s="192">
        <f t="shared" si="62"/>
        <v>0</v>
      </c>
      <c r="AW68" s="22">
        <f t="shared" si="63"/>
        <v>0</v>
      </c>
      <c r="AX68" s="22">
        <f t="shared" si="64"/>
        <v>0</v>
      </c>
      <c r="AY68" s="192">
        <f t="shared" si="65"/>
        <v>0</v>
      </c>
      <c r="AZ68" s="192">
        <f t="shared" si="66"/>
        <v>0</v>
      </c>
      <c r="BA68" s="138">
        <f t="shared" si="29"/>
        <v>0</v>
      </c>
      <c r="BB68" s="138">
        <f t="shared" si="30"/>
        <v>0</v>
      </c>
      <c r="BC68" s="138">
        <f t="shared" si="31"/>
        <v>0</v>
      </c>
      <c r="BD68" s="138">
        <f t="shared" si="34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5" hidden="1" customHeight="1" thickBot="1">
      <c r="A69" s="194"/>
      <c r="B69" s="195"/>
      <c r="C69" s="228"/>
      <c r="D69" s="227" t="str">
        <f t="shared" si="70"/>
        <v>TSG Trippstadt</v>
      </c>
      <c r="E69" s="198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7"/>
        <v/>
      </c>
      <c r="Q69" s="206" t="str">
        <f t="shared" si="54"/>
        <v/>
      </c>
      <c r="R69" s="205" t="str">
        <f t="shared" si="68"/>
        <v/>
      </c>
      <c r="S69" s="206" t="str">
        <f t="shared" si="55"/>
        <v/>
      </c>
      <c r="T69" s="190">
        <f t="shared" si="32"/>
        <v>0</v>
      </c>
      <c r="U69" s="191">
        <f t="shared" si="33"/>
        <v>0</v>
      </c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7" t="str">
        <f t="shared" ca="1" si="56"/>
        <v/>
      </c>
      <c r="AN69" s="467"/>
      <c r="AO69" s="468" t="str">
        <f t="shared" ca="1" si="69"/>
        <v/>
      </c>
      <c r="AP69" s="468"/>
      <c r="AQ69" s="192">
        <f t="shared" si="57"/>
        <v>0</v>
      </c>
      <c r="AR69" s="192">
        <f t="shared" si="58"/>
        <v>0</v>
      </c>
      <c r="AS69" s="22">
        <f t="shared" si="59"/>
        <v>0</v>
      </c>
      <c r="AT69" s="193">
        <f t="shared" si="60"/>
        <v>0</v>
      </c>
      <c r="AU69" s="192">
        <f t="shared" si="61"/>
        <v>0</v>
      </c>
      <c r="AV69" s="192">
        <f t="shared" si="62"/>
        <v>0</v>
      </c>
      <c r="AW69" s="22">
        <f t="shared" si="63"/>
        <v>0</v>
      </c>
      <c r="AX69" s="22">
        <f t="shared" si="64"/>
        <v>0</v>
      </c>
      <c r="AY69" s="192">
        <f t="shared" si="65"/>
        <v>0</v>
      </c>
      <c r="AZ69" s="192">
        <f t="shared" si="66"/>
        <v>0</v>
      </c>
      <c r="BA69" s="138">
        <f t="shared" si="29"/>
        <v>0</v>
      </c>
      <c r="BB69" s="138">
        <f t="shared" si="30"/>
        <v>0</v>
      </c>
      <c r="BC69" s="138">
        <f t="shared" si="31"/>
        <v>0</v>
      </c>
      <c r="BD69" s="138">
        <f t="shared" si="34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5" hidden="1" thickBot="1">
      <c r="A70" s="208"/>
      <c r="B70" s="209"/>
      <c r="C70" s="229"/>
      <c r="D70" s="230" t="str">
        <f t="shared" si="70"/>
        <v>TSG Trippstadt</v>
      </c>
      <c r="E70" s="231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7"/>
        <v/>
      </c>
      <c r="Q70" s="219" t="str">
        <f t="shared" si="54"/>
        <v/>
      </c>
      <c r="R70" s="218" t="str">
        <f t="shared" si="68"/>
        <v/>
      </c>
      <c r="S70" s="219" t="str">
        <f t="shared" si="55"/>
        <v/>
      </c>
      <c r="T70" s="190">
        <f t="shared" si="32"/>
        <v>0</v>
      </c>
      <c r="U70" s="191">
        <f t="shared" si="33"/>
        <v>0</v>
      </c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1" t="str">
        <f t="shared" ca="1" si="56"/>
        <v/>
      </c>
      <c r="AN70" s="471"/>
      <c r="AO70" s="472" t="str">
        <f t="shared" ca="1" si="69"/>
        <v/>
      </c>
      <c r="AP70" s="472"/>
      <c r="AQ70" s="192">
        <f t="shared" si="57"/>
        <v>0</v>
      </c>
      <c r="AR70" s="192">
        <f t="shared" si="58"/>
        <v>0</v>
      </c>
      <c r="AS70" s="22">
        <f t="shared" si="59"/>
        <v>0</v>
      </c>
      <c r="AT70" s="193">
        <f t="shared" si="60"/>
        <v>0</v>
      </c>
      <c r="AU70" s="192">
        <f t="shared" si="61"/>
        <v>0</v>
      </c>
      <c r="AV70" s="192">
        <f t="shared" si="62"/>
        <v>0</v>
      </c>
      <c r="AW70" s="22">
        <f t="shared" si="63"/>
        <v>0</v>
      </c>
      <c r="AX70" s="22">
        <f t="shared" si="64"/>
        <v>0</v>
      </c>
      <c r="AY70" s="192">
        <f t="shared" si="65"/>
        <v>0</v>
      </c>
      <c r="AZ70" s="192">
        <f t="shared" si="66"/>
        <v>0</v>
      </c>
      <c r="BA70" s="138">
        <f t="shared" si="29"/>
        <v>0</v>
      </c>
      <c r="BB70" s="138">
        <f t="shared" si="30"/>
        <v>0</v>
      </c>
      <c r="BC70" s="138">
        <f t="shared" si="31"/>
        <v>0</v>
      </c>
      <c r="BD70" s="138">
        <f t="shared" si="34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5" thickBot="1">
      <c r="A71" s="20"/>
      <c r="C71" s="22"/>
      <c r="D71" s="220"/>
      <c r="E71" s="220"/>
      <c r="T71" s="190">
        <f t="shared" si="32"/>
        <v>0</v>
      </c>
      <c r="U71" s="191">
        <f t="shared" si="33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T71" s="193"/>
      <c r="AU71" s="192"/>
      <c r="AV71" s="192"/>
      <c r="AW71" s="22"/>
      <c r="AX71" s="22"/>
      <c r="AY71" s="192"/>
      <c r="AZ71" s="192"/>
      <c r="BA71" s="223">
        <f t="shared" ref="BA71:BH71" si="71">SUM(BA61:BA70)</f>
        <v>0</v>
      </c>
      <c r="BB71" s="223">
        <f t="shared" si="71"/>
        <v>0</v>
      </c>
      <c r="BC71" s="223">
        <f t="shared" si="71"/>
        <v>1</v>
      </c>
      <c r="BD71" s="223">
        <f t="shared" si="71"/>
        <v>0</v>
      </c>
      <c r="BE71" s="223">
        <f t="shared" si="71"/>
        <v>1</v>
      </c>
      <c r="BF71" s="223">
        <f t="shared" si="71"/>
        <v>0</v>
      </c>
      <c r="BG71" s="223">
        <f t="shared" si="71"/>
        <v>1</v>
      </c>
      <c r="BH71" s="223">
        <f t="shared" si="71"/>
        <v>1</v>
      </c>
      <c r="BI71" s="22">
        <f>SUM(BA71:BH71)</f>
        <v>4</v>
      </c>
    </row>
    <row r="72" spans="1:61" ht="15" thickBot="1">
      <c r="A72" s="177"/>
      <c r="B72" s="178"/>
      <c r="C72" s="224"/>
      <c r="D72" s="225" t="str">
        <f>E12</f>
        <v>SV Miesau</v>
      </c>
      <c r="E72" s="181" t="str">
        <f>E3</f>
        <v>Rodenbach N/G</v>
      </c>
      <c r="F72" s="184">
        <v>20</v>
      </c>
      <c r="G72" s="185">
        <v>25</v>
      </c>
      <c r="H72" s="182">
        <v>25</v>
      </c>
      <c r="I72" s="183">
        <v>18</v>
      </c>
      <c r="J72" s="184">
        <v>25</v>
      </c>
      <c r="K72" s="185">
        <v>22</v>
      </c>
      <c r="L72" s="182">
        <v>27</v>
      </c>
      <c r="M72" s="183">
        <v>25</v>
      </c>
      <c r="N72" s="184"/>
      <c r="O72" s="185"/>
      <c r="P72" s="188">
        <f>IF(F72="","",F72+H72+J72+L72+N72)</f>
        <v>97</v>
      </c>
      <c r="Q72" s="189">
        <f t="shared" ref="Q72:Q81" si="72">IF(G72="","",G72+I72+K72+M72+O72)</f>
        <v>90</v>
      </c>
      <c r="R72" s="188">
        <f>IF(F72="","",AQ72+AS72+AU72+AW72+AY72)</f>
        <v>3</v>
      </c>
      <c r="S72" s="189">
        <f t="shared" ref="S72:S81" si="73">IF(G72="","",AR72+AT72+AV72+AX72+AZ72)</f>
        <v>1</v>
      </c>
      <c r="T72" s="190">
        <f t="shared" si="32"/>
        <v>3</v>
      </c>
      <c r="U72" s="191">
        <f t="shared" si="33"/>
        <v>0</v>
      </c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4" t="str">
        <f t="shared" ref="AM72:AM81" ca="1" si="74">IF(U72&lt;&gt;"","",IF(C72&lt;&gt;"","verlegt",IF(B72&lt;TODAY(),"offen","")))</f>
        <v/>
      </c>
      <c r="AN72" s="464"/>
      <c r="AO72" s="465" t="str">
        <f ca="1">IF(U72&lt;&gt;"","",IF(C72="","",IF(C72&lt;TODAY(),"offen","")))</f>
        <v/>
      </c>
      <c r="AP72" s="465"/>
      <c r="AQ72" s="192">
        <f t="shared" ref="AQ72:AQ81" si="75">IF(F72&gt;G72,1,0)</f>
        <v>0</v>
      </c>
      <c r="AR72" s="192">
        <f t="shared" ref="AR72:AR81" si="76">IF(G72&gt;F72,1,0)</f>
        <v>1</v>
      </c>
      <c r="AS72" s="22">
        <f t="shared" ref="AS72:AS81" si="77">IF(H72&gt;I72,1,0)</f>
        <v>1</v>
      </c>
      <c r="AT72" s="193">
        <f t="shared" ref="AT72:AT81" si="78">IF(I72&gt;H72,1,0)</f>
        <v>0</v>
      </c>
      <c r="AU72" s="192">
        <f t="shared" ref="AU72:AU81" si="79">IF(J72&gt;K72,1,0)</f>
        <v>1</v>
      </c>
      <c r="AV72" s="192">
        <f t="shared" ref="AV72:AV81" si="80">IF(K72&gt;J72,1,0)</f>
        <v>0</v>
      </c>
      <c r="AW72" s="22">
        <f t="shared" ref="AW72:AW81" si="81">IF(L72&gt;M72,1,0)</f>
        <v>1</v>
      </c>
      <c r="AX72" s="22">
        <f t="shared" ref="AX72:AX81" si="82">IF(M72&gt;L72,1,0)</f>
        <v>0</v>
      </c>
      <c r="AY72" s="192">
        <f t="shared" ref="AY72:AY81" si="83">IF(N72&gt;O72,1,0)</f>
        <v>0</v>
      </c>
      <c r="AZ72" s="192">
        <f t="shared" ref="AZ72:AZ81" si="84">IF(O72&gt;N72,1,0)</f>
        <v>0</v>
      </c>
      <c r="BA72" s="138">
        <f t="shared" si="29"/>
        <v>1</v>
      </c>
      <c r="BB72" s="138">
        <f t="shared" si="30"/>
        <v>0</v>
      </c>
      <c r="BC72" s="138">
        <f t="shared" si="31"/>
        <v>0</v>
      </c>
      <c r="BD72" s="138">
        <f t="shared" si="34"/>
        <v>0</v>
      </c>
      <c r="BE72" s="138">
        <f>IF(U41=3,1,0)</f>
        <v>0</v>
      </c>
      <c r="BF72" s="138">
        <f>IF(U41=2,1,0)</f>
        <v>0</v>
      </c>
      <c r="BG72" s="138">
        <f>IF(U41=1,1,0)</f>
        <v>0</v>
      </c>
      <c r="BH72" s="138">
        <f>IF(AND(U41=0,T41&lt;&gt;0),1,0)</f>
        <v>0</v>
      </c>
      <c r="BI72" s="22"/>
    </row>
    <row r="73" spans="1:61" ht="15" thickBot="1">
      <c r="A73" s="194"/>
      <c r="B73" s="195"/>
      <c r="C73" s="228"/>
      <c r="D73" s="227" t="str">
        <f>D72</f>
        <v>SV Miesau</v>
      </c>
      <c r="E73" s="198" t="str">
        <f>E6</f>
        <v>Erlenbach/Morlautern</v>
      </c>
      <c r="F73" s="201">
        <v>25</v>
      </c>
      <c r="G73" s="202">
        <v>7</v>
      </c>
      <c r="H73" s="199">
        <v>25</v>
      </c>
      <c r="I73" s="200">
        <v>17</v>
      </c>
      <c r="J73" s="201">
        <v>25</v>
      </c>
      <c r="K73" s="202">
        <v>8</v>
      </c>
      <c r="L73" s="199"/>
      <c r="M73" s="200"/>
      <c r="N73" s="201"/>
      <c r="O73" s="202"/>
      <c r="P73" s="205">
        <f t="shared" ref="P73:P81" si="85">IF(F73="","",F73+H73+J73+L73+N73)</f>
        <v>75</v>
      </c>
      <c r="Q73" s="206">
        <f t="shared" si="72"/>
        <v>32</v>
      </c>
      <c r="R73" s="205">
        <f t="shared" ref="R73:R81" si="86">IF(F73="","",AQ73+AS73+AU73+AW73+AY73)</f>
        <v>3</v>
      </c>
      <c r="S73" s="206">
        <f t="shared" si="73"/>
        <v>0</v>
      </c>
      <c r="T73" s="190">
        <f t="shared" si="32"/>
        <v>3</v>
      </c>
      <c r="U73" s="191">
        <f t="shared" si="33"/>
        <v>0</v>
      </c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7" t="str">
        <f t="shared" ca="1" si="74"/>
        <v/>
      </c>
      <c r="AN73" s="467"/>
      <c r="AO73" s="468" t="str">
        <f t="shared" ref="AO73:AO81" ca="1" si="87">IF(U73&lt;&gt;"","",IF(C73="","",IF(C73&lt;TODAY(),"offen","")))</f>
        <v/>
      </c>
      <c r="AP73" s="468"/>
      <c r="AQ73" s="192">
        <f t="shared" si="75"/>
        <v>1</v>
      </c>
      <c r="AR73" s="192">
        <f t="shared" si="76"/>
        <v>0</v>
      </c>
      <c r="AS73" s="22">
        <f t="shared" si="77"/>
        <v>1</v>
      </c>
      <c r="AT73" s="193">
        <f t="shared" si="78"/>
        <v>0</v>
      </c>
      <c r="AU73" s="192">
        <f t="shared" si="79"/>
        <v>1</v>
      </c>
      <c r="AV73" s="192">
        <f t="shared" si="80"/>
        <v>0</v>
      </c>
      <c r="AW73" s="22">
        <f t="shared" si="81"/>
        <v>0</v>
      </c>
      <c r="AX73" s="22">
        <f t="shared" si="82"/>
        <v>0</v>
      </c>
      <c r="AY73" s="192">
        <f t="shared" si="83"/>
        <v>0</v>
      </c>
      <c r="AZ73" s="192">
        <f t="shared" si="84"/>
        <v>0</v>
      </c>
      <c r="BA73" s="138">
        <f t="shared" si="29"/>
        <v>1</v>
      </c>
      <c r="BB73" s="138">
        <f t="shared" si="30"/>
        <v>0</v>
      </c>
      <c r="BC73" s="138">
        <f t="shared" si="31"/>
        <v>0</v>
      </c>
      <c r="BD73" s="138">
        <f t="shared" si="34"/>
        <v>0</v>
      </c>
      <c r="BE73" s="138">
        <f>IF(U52=3,1,0)</f>
        <v>1</v>
      </c>
      <c r="BF73" s="138">
        <f>IF(U52=2,1,0)</f>
        <v>0</v>
      </c>
      <c r="BG73" s="138">
        <f>IF(U52=1,1,0)</f>
        <v>0</v>
      </c>
      <c r="BH73" s="138">
        <f>IF(AND(U52=0,T52&lt;&gt;0),1,0)</f>
        <v>0</v>
      </c>
      <c r="BI73" s="22"/>
    </row>
    <row r="74" spans="1:61" ht="15" thickBot="1">
      <c r="A74" s="194"/>
      <c r="B74" s="195"/>
      <c r="C74" s="226"/>
      <c r="D74" s="227" t="str">
        <f t="shared" ref="D74:D81" si="88">D73</f>
        <v>SV Miesau</v>
      </c>
      <c r="E74" s="198" t="str">
        <f>E9</f>
        <v>TSG Trippstadt</v>
      </c>
      <c r="F74" s="201"/>
      <c r="G74" s="202"/>
      <c r="H74" s="199"/>
      <c r="I74" s="200"/>
      <c r="J74" s="201"/>
      <c r="K74" s="202"/>
      <c r="L74" s="199"/>
      <c r="M74" s="200"/>
      <c r="N74" s="201"/>
      <c r="O74" s="202"/>
      <c r="P74" s="205" t="str">
        <f t="shared" si="85"/>
        <v/>
      </c>
      <c r="Q74" s="206" t="str">
        <f t="shared" si="72"/>
        <v/>
      </c>
      <c r="R74" s="205" t="str">
        <f t="shared" si="86"/>
        <v/>
      </c>
      <c r="S74" s="206" t="str">
        <f t="shared" si="73"/>
        <v/>
      </c>
      <c r="T74" s="190">
        <f t="shared" si="32"/>
        <v>0</v>
      </c>
      <c r="U74" s="191">
        <f t="shared" si="33"/>
        <v>0</v>
      </c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7" t="str">
        <f t="shared" ca="1" si="74"/>
        <v/>
      </c>
      <c r="AN74" s="467"/>
      <c r="AO74" s="468" t="str">
        <f t="shared" ca="1" si="87"/>
        <v/>
      </c>
      <c r="AP74" s="468"/>
      <c r="AQ74" s="192">
        <f t="shared" si="75"/>
        <v>0</v>
      </c>
      <c r="AR74" s="192">
        <f t="shared" si="76"/>
        <v>0</v>
      </c>
      <c r="AS74" s="22">
        <f t="shared" si="77"/>
        <v>0</v>
      </c>
      <c r="AT74" s="193">
        <f t="shared" si="78"/>
        <v>0</v>
      </c>
      <c r="AU74" s="192">
        <f t="shared" si="79"/>
        <v>0</v>
      </c>
      <c r="AV74" s="192">
        <f t="shared" si="80"/>
        <v>0</v>
      </c>
      <c r="AW74" s="22">
        <f t="shared" si="81"/>
        <v>0</v>
      </c>
      <c r="AX74" s="22">
        <f t="shared" si="82"/>
        <v>0</v>
      </c>
      <c r="AY74" s="192">
        <f t="shared" si="83"/>
        <v>0</v>
      </c>
      <c r="AZ74" s="192">
        <f t="shared" si="84"/>
        <v>0</v>
      </c>
      <c r="BA74" s="138">
        <f t="shared" si="29"/>
        <v>0</v>
      </c>
      <c r="BB74" s="138">
        <f t="shared" si="30"/>
        <v>0</v>
      </c>
      <c r="BC74" s="138">
        <f t="shared" si="31"/>
        <v>0</v>
      </c>
      <c r="BD74" s="138">
        <f t="shared" si="34"/>
        <v>0</v>
      </c>
      <c r="BE74" s="138">
        <f>IF(U63=3,1,0)</f>
        <v>0</v>
      </c>
      <c r="BF74" s="138">
        <f>IF(U63=2,1,0)</f>
        <v>0</v>
      </c>
      <c r="BG74" s="138">
        <f>IF(U63=1,1,0)</f>
        <v>0</v>
      </c>
      <c r="BH74" s="138">
        <f>IF(AND(U63=0,T63&lt;&gt;0),1,0)</f>
        <v>0</v>
      </c>
      <c r="BI74" s="22"/>
    </row>
    <row r="75" spans="1:61" ht="15" thickBot="1">
      <c r="A75" s="194"/>
      <c r="B75" s="195"/>
      <c r="C75" s="226"/>
      <c r="D75" s="227" t="str">
        <f t="shared" si="88"/>
        <v>SV Miesau</v>
      </c>
      <c r="E75" s="198" t="str">
        <f>E15</f>
        <v>Niederkirchen/Roßbach I</v>
      </c>
      <c r="F75" s="201">
        <v>25</v>
      </c>
      <c r="G75" s="202">
        <v>12</v>
      </c>
      <c r="H75" s="199">
        <v>25</v>
      </c>
      <c r="I75" s="200">
        <v>18</v>
      </c>
      <c r="J75" s="201">
        <v>25</v>
      </c>
      <c r="K75" s="202">
        <v>21</v>
      </c>
      <c r="L75" s="199"/>
      <c r="M75" s="200"/>
      <c r="N75" s="201"/>
      <c r="O75" s="202"/>
      <c r="P75" s="205">
        <f t="shared" si="85"/>
        <v>75</v>
      </c>
      <c r="Q75" s="206">
        <f t="shared" si="72"/>
        <v>51</v>
      </c>
      <c r="R75" s="205">
        <f t="shared" si="86"/>
        <v>3</v>
      </c>
      <c r="S75" s="206">
        <f t="shared" si="73"/>
        <v>0</v>
      </c>
      <c r="T75" s="190">
        <f t="shared" si="32"/>
        <v>3</v>
      </c>
      <c r="U75" s="191">
        <f t="shared" si="33"/>
        <v>0</v>
      </c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9" t="str">
        <f t="shared" ca="1" si="74"/>
        <v/>
      </c>
      <c r="AN75" s="469"/>
      <c r="AO75" s="468" t="str">
        <f t="shared" ca="1" si="87"/>
        <v/>
      </c>
      <c r="AP75" s="468"/>
      <c r="AQ75" s="192">
        <f t="shared" si="75"/>
        <v>1</v>
      </c>
      <c r="AR75" s="192">
        <f t="shared" si="76"/>
        <v>0</v>
      </c>
      <c r="AS75" s="22">
        <f t="shared" si="77"/>
        <v>1</v>
      </c>
      <c r="AT75" s="193">
        <f t="shared" si="78"/>
        <v>0</v>
      </c>
      <c r="AU75" s="192">
        <f t="shared" si="79"/>
        <v>1</v>
      </c>
      <c r="AV75" s="192">
        <f t="shared" si="80"/>
        <v>0</v>
      </c>
      <c r="AW75" s="22">
        <f t="shared" si="81"/>
        <v>0</v>
      </c>
      <c r="AX75" s="22">
        <f t="shared" si="82"/>
        <v>0</v>
      </c>
      <c r="AY75" s="192">
        <f t="shared" si="83"/>
        <v>0</v>
      </c>
      <c r="AZ75" s="192">
        <f t="shared" si="84"/>
        <v>0</v>
      </c>
      <c r="BA75" s="138">
        <f t="shared" si="29"/>
        <v>1</v>
      </c>
      <c r="BB75" s="138">
        <f t="shared" si="30"/>
        <v>0</v>
      </c>
      <c r="BC75" s="138">
        <f t="shared" si="31"/>
        <v>0</v>
      </c>
      <c r="BD75" s="138">
        <f t="shared" si="34"/>
        <v>0</v>
      </c>
      <c r="BE75" s="138">
        <f>IF(U86=3,1,0)</f>
        <v>0</v>
      </c>
      <c r="BF75" s="138">
        <f>IF(U86=2,1,0)</f>
        <v>0</v>
      </c>
      <c r="BG75" s="138">
        <f>IF(U86=1,1,0)</f>
        <v>0</v>
      </c>
      <c r="BH75" s="138">
        <f>IF(AND(U86=0,T86&lt;&gt;0),1,0)</f>
        <v>0</v>
      </c>
      <c r="BI75" s="22"/>
    </row>
    <row r="76" spans="1:61" ht="15" customHeight="1" thickBot="1">
      <c r="A76" s="194"/>
      <c r="B76" s="195"/>
      <c r="C76" s="228"/>
      <c r="D76" s="227" t="str">
        <f t="shared" si="88"/>
        <v>SV Miesau</v>
      </c>
      <c r="E76" s="198" t="str">
        <f>E18</f>
        <v>Rodenbach S/B</v>
      </c>
      <c r="F76" s="201"/>
      <c r="G76" s="202"/>
      <c r="H76" s="199"/>
      <c r="I76" s="200"/>
      <c r="J76" s="201"/>
      <c r="K76" s="202"/>
      <c r="L76" s="199"/>
      <c r="M76" s="200"/>
      <c r="N76" s="201"/>
      <c r="O76" s="202"/>
      <c r="P76" s="205" t="str">
        <f t="shared" si="85"/>
        <v/>
      </c>
      <c r="Q76" s="206" t="str">
        <f t="shared" si="72"/>
        <v/>
      </c>
      <c r="R76" s="205" t="str">
        <f t="shared" si="86"/>
        <v/>
      </c>
      <c r="S76" s="206" t="str">
        <f t="shared" si="73"/>
        <v/>
      </c>
      <c r="T76" s="190">
        <f t="shared" si="32"/>
        <v>0</v>
      </c>
      <c r="U76" s="191">
        <f t="shared" si="33"/>
        <v>0</v>
      </c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7" t="str">
        <f t="shared" ca="1" si="74"/>
        <v/>
      </c>
      <c r="AN76" s="467"/>
      <c r="AO76" s="468" t="str">
        <f t="shared" ca="1" si="87"/>
        <v/>
      </c>
      <c r="AP76" s="468"/>
      <c r="AQ76" s="192">
        <f t="shared" si="75"/>
        <v>0</v>
      </c>
      <c r="AR76" s="192">
        <f t="shared" si="76"/>
        <v>0</v>
      </c>
      <c r="AS76" s="22">
        <f t="shared" si="77"/>
        <v>0</v>
      </c>
      <c r="AT76" s="193">
        <f t="shared" si="78"/>
        <v>0</v>
      </c>
      <c r="AU76" s="192">
        <f t="shared" si="79"/>
        <v>0</v>
      </c>
      <c r="AV76" s="192">
        <f t="shared" si="80"/>
        <v>0</v>
      </c>
      <c r="AW76" s="22">
        <f t="shared" si="81"/>
        <v>0</v>
      </c>
      <c r="AX76" s="22">
        <f t="shared" si="82"/>
        <v>0</v>
      </c>
      <c r="AY76" s="192">
        <f t="shared" si="83"/>
        <v>0</v>
      </c>
      <c r="AZ76" s="192">
        <f t="shared" si="84"/>
        <v>0</v>
      </c>
      <c r="BA76" s="138">
        <f t="shared" si="29"/>
        <v>0</v>
      </c>
      <c r="BB76" s="138">
        <f t="shared" si="30"/>
        <v>0</v>
      </c>
      <c r="BC76" s="138">
        <f t="shared" si="31"/>
        <v>0</v>
      </c>
      <c r="BD76" s="138">
        <f t="shared" si="34"/>
        <v>0</v>
      </c>
      <c r="BE76" s="138">
        <f>IF(U97=3,1,0)</f>
        <v>1</v>
      </c>
      <c r="BF76" s="138">
        <f>IF(U97=2,1,0)</f>
        <v>0</v>
      </c>
      <c r="BG76" s="138">
        <f>IF(U97=1,1,0)</f>
        <v>0</v>
      </c>
      <c r="BH76" s="138">
        <f>IF(AND(U97=0,T97&lt;&gt;0),1,0)</f>
        <v>0</v>
      </c>
      <c r="BI76" s="22"/>
    </row>
    <row r="77" spans="1:61" ht="15" customHeight="1" thickBot="1">
      <c r="A77" s="194"/>
      <c r="B77" s="195"/>
      <c r="C77" s="226"/>
      <c r="D77" s="227" t="str">
        <f t="shared" si="88"/>
        <v>SV Miesau</v>
      </c>
      <c r="E77" s="198" t="str">
        <f>E21</f>
        <v>Niederkirchen/Roßbach II</v>
      </c>
      <c r="F77" s="201"/>
      <c r="G77" s="202"/>
      <c r="H77" s="199"/>
      <c r="I77" s="200"/>
      <c r="J77" s="201"/>
      <c r="K77" s="202"/>
      <c r="L77" s="199"/>
      <c r="M77" s="200"/>
      <c r="N77" s="201"/>
      <c r="O77" s="202"/>
      <c r="P77" s="205" t="str">
        <f t="shared" si="85"/>
        <v/>
      </c>
      <c r="Q77" s="206" t="str">
        <f t="shared" si="72"/>
        <v/>
      </c>
      <c r="R77" s="205" t="str">
        <f t="shared" si="86"/>
        <v/>
      </c>
      <c r="S77" s="206" t="str">
        <f t="shared" si="73"/>
        <v/>
      </c>
      <c r="T77" s="190">
        <f t="shared" si="32"/>
        <v>0</v>
      </c>
      <c r="U77" s="191">
        <f t="shared" si="33"/>
        <v>0</v>
      </c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7" t="str">
        <f t="shared" ca="1" si="74"/>
        <v/>
      </c>
      <c r="AN77" s="467"/>
      <c r="AO77" s="468" t="str">
        <f t="shared" ca="1" si="87"/>
        <v/>
      </c>
      <c r="AP77" s="468"/>
      <c r="AQ77" s="192">
        <f t="shared" si="75"/>
        <v>0</v>
      </c>
      <c r="AR77" s="192">
        <f t="shared" si="76"/>
        <v>0</v>
      </c>
      <c r="AS77" s="22">
        <f t="shared" si="77"/>
        <v>0</v>
      </c>
      <c r="AT77" s="193">
        <f t="shared" si="78"/>
        <v>0</v>
      </c>
      <c r="AU77" s="192">
        <f t="shared" si="79"/>
        <v>0</v>
      </c>
      <c r="AV77" s="192">
        <f t="shared" si="80"/>
        <v>0</v>
      </c>
      <c r="AW77" s="22">
        <f t="shared" si="81"/>
        <v>0</v>
      </c>
      <c r="AX77" s="22">
        <f t="shared" si="82"/>
        <v>0</v>
      </c>
      <c r="AY77" s="192">
        <f t="shared" si="83"/>
        <v>0</v>
      </c>
      <c r="AZ77" s="192">
        <f t="shared" si="84"/>
        <v>0</v>
      </c>
      <c r="BA77" s="138">
        <f t="shared" si="29"/>
        <v>0</v>
      </c>
      <c r="BB77" s="138">
        <f t="shared" si="30"/>
        <v>0</v>
      </c>
      <c r="BC77" s="138">
        <f t="shared" si="31"/>
        <v>0</v>
      </c>
      <c r="BD77" s="138">
        <f>IF(AND(T77=0,U77&lt;&gt;0),1,0)</f>
        <v>0</v>
      </c>
      <c r="BE77" s="138">
        <f>IF(U108=3,1,0)</f>
        <v>1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5" hidden="1" customHeight="1" thickBot="1">
      <c r="A78" s="194"/>
      <c r="B78" s="195"/>
      <c r="C78" s="228"/>
      <c r="D78" s="227" t="str">
        <f t="shared" si="88"/>
        <v>SV Miesau</v>
      </c>
      <c r="E78" s="198">
        <f>E24</f>
        <v>0</v>
      </c>
      <c r="F78" s="201"/>
      <c r="G78" s="202"/>
      <c r="H78" s="199"/>
      <c r="I78" s="200"/>
      <c r="J78" s="201"/>
      <c r="K78" s="202"/>
      <c r="L78" s="199"/>
      <c r="M78" s="200"/>
      <c r="N78" s="201"/>
      <c r="O78" s="202"/>
      <c r="P78" s="205" t="str">
        <f t="shared" si="85"/>
        <v/>
      </c>
      <c r="Q78" s="206" t="str">
        <f t="shared" si="72"/>
        <v/>
      </c>
      <c r="R78" s="205" t="str">
        <f t="shared" si="86"/>
        <v/>
      </c>
      <c r="S78" s="206" t="str">
        <f t="shared" si="73"/>
        <v/>
      </c>
      <c r="T78" s="190">
        <f t="shared" si="32"/>
        <v>0</v>
      </c>
      <c r="U78" s="191">
        <f t="shared" si="33"/>
        <v>0</v>
      </c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7" t="str">
        <f t="shared" ca="1" si="74"/>
        <v/>
      </c>
      <c r="AN78" s="467"/>
      <c r="AO78" s="468" t="str">
        <f t="shared" ca="1" si="87"/>
        <v/>
      </c>
      <c r="AP78" s="468"/>
      <c r="AQ78" s="192">
        <f t="shared" si="75"/>
        <v>0</v>
      </c>
      <c r="AR78" s="192">
        <f t="shared" si="76"/>
        <v>0</v>
      </c>
      <c r="AS78" s="22">
        <f t="shared" si="77"/>
        <v>0</v>
      </c>
      <c r="AT78" s="193">
        <f t="shared" si="78"/>
        <v>0</v>
      </c>
      <c r="AU78" s="192">
        <f t="shared" si="79"/>
        <v>0</v>
      </c>
      <c r="AV78" s="192">
        <f t="shared" si="80"/>
        <v>0</v>
      </c>
      <c r="AW78" s="22">
        <f t="shared" si="81"/>
        <v>0</v>
      </c>
      <c r="AX78" s="22">
        <f t="shared" si="82"/>
        <v>0</v>
      </c>
      <c r="AY78" s="192">
        <f t="shared" si="83"/>
        <v>0</v>
      </c>
      <c r="AZ78" s="192">
        <f t="shared" si="84"/>
        <v>0</v>
      </c>
      <c r="BA78" s="138">
        <f t="shared" si="29"/>
        <v>0</v>
      </c>
      <c r="BB78" s="138">
        <f t="shared" si="30"/>
        <v>0</v>
      </c>
      <c r="BC78" s="138">
        <f t="shared" si="31"/>
        <v>0</v>
      </c>
      <c r="BD78" s="138">
        <f t="shared" si="34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5" hidden="1" customHeight="1" thickBot="1">
      <c r="A79" s="194"/>
      <c r="B79" s="195"/>
      <c r="C79" s="228"/>
      <c r="D79" s="227" t="str">
        <f t="shared" si="88"/>
        <v>SV Miesau</v>
      </c>
      <c r="E79" s="198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5"/>
        <v/>
      </c>
      <c r="Q79" s="206" t="str">
        <f t="shared" si="72"/>
        <v/>
      </c>
      <c r="R79" s="205" t="str">
        <f t="shared" si="86"/>
        <v/>
      </c>
      <c r="S79" s="206" t="str">
        <f t="shared" si="73"/>
        <v/>
      </c>
      <c r="T79" s="190">
        <f t="shared" si="32"/>
        <v>0</v>
      </c>
      <c r="U79" s="191">
        <f t="shared" si="33"/>
        <v>0</v>
      </c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7" t="str">
        <f t="shared" ca="1" si="74"/>
        <v/>
      </c>
      <c r="AN79" s="467"/>
      <c r="AO79" s="468" t="str">
        <f t="shared" ca="1" si="87"/>
        <v/>
      </c>
      <c r="AP79" s="468"/>
      <c r="AQ79" s="192">
        <f t="shared" si="75"/>
        <v>0</v>
      </c>
      <c r="AR79" s="192">
        <f t="shared" si="76"/>
        <v>0</v>
      </c>
      <c r="AS79" s="22">
        <f t="shared" si="77"/>
        <v>0</v>
      </c>
      <c r="AT79" s="193">
        <f t="shared" si="78"/>
        <v>0</v>
      </c>
      <c r="AU79" s="192">
        <f t="shared" si="79"/>
        <v>0</v>
      </c>
      <c r="AV79" s="192">
        <f t="shared" si="80"/>
        <v>0</v>
      </c>
      <c r="AW79" s="22">
        <f t="shared" si="81"/>
        <v>0</v>
      </c>
      <c r="AX79" s="22">
        <f t="shared" si="82"/>
        <v>0</v>
      </c>
      <c r="AY79" s="192">
        <f t="shared" si="83"/>
        <v>0</v>
      </c>
      <c r="AZ79" s="192">
        <f t="shared" si="84"/>
        <v>0</v>
      </c>
      <c r="BA79" s="138">
        <f t="shared" si="29"/>
        <v>0</v>
      </c>
      <c r="BB79" s="138">
        <f t="shared" si="30"/>
        <v>0</v>
      </c>
      <c r="BC79" s="138">
        <f t="shared" si="31"/>
        <v>0</v>
      </c>
      <c r="BD79" s="138">
        <f t="shared" si="34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5" hidden="1" customHeight="1" thickBot="1">
      <c r="A80" s="194"/>
      <c r="B80" s="195"/>
      <c r="C80" s="228"/>
      <c r="D80" s="227" t="str">
        <f t="shared" si="88"/>
        <v>SV Miesau</v>
      </c>
      <c r="E80" s="198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5"/>
        <v/>
      </c>
      <c r="Q80" s="206" t="str">
        <f t="shared" si="72"/>
        <v/>
      </c>
      <c r="R80" s="205" t="str">
        <f t="shared" si="86"/>
        <v/>
      </c>
      <c r="S80" s="206" t="str">
        <f t="shared" si="73"/>
        <v/>
      </c>
      <c r="T80" s="190">
        <f t="shared" si="32"/>
        <v>0</v>
      </c>
      <c r="U80" s="191">
        <f t="shared" si="33"/>
        <v>0</v>
      </c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7" t="str">
        <f t="shared" ca="1" si="74"/>
        <v/>
      </c>
      <c r="AN80" s="467"/>
      <c r="AO80" s="468" t="str">
        <f t="shared" ca="1" si="87"/>
        <v/>
      </c>
      <c r="AP80" s="468"/>
      <c r="AQ80" s="192">
        <f t="shared" si="75"/>
        <v>0</v>
      </c>
      <c r="AR80" s="192">
        <f t="shared" si="76"/>
        <v>0</v>
      </c>
      <c r="AS80" s="22">
        <f t="shared" si="77"/>
        <v>0</v>
      </c>
      <c r="AT80" s="193">
        <f t="shared" si="78"/>
        <v>0</v>
      </c>
      <c r="AU80" s="192">
        <f t="shared" si="79"/>
        <v>0</v>
      </c>
      <c r="AV80" s="192">
        <f t="shared" si="80"/>
        <v>0</v>
      </c>
      <c r="AW80" s="22">
        <f t="shared" si="81"/>
        <v>0</v>
      </c>
      <c r="AX80" s="22">
        <f t="shared" si="82"/>
        <v>0</v>
      </c>
      <c r="AY80" s="192">
        <f t="shared" si="83"/>
        <v>0</v>
      </c>
      <c r="AZ80" s="192">
        <f t="shared" si="84"/>
        <v>0</v>
      </c>
      <c r="BA80" s="138">
        <f t="shared" si="29"/>
        <v>0</v>
      </c>
      <c r="BB80" s="138">
        <f t="shared" si="30"/>
        <v>0</v>
      </c>
      <c r="BC80" s="138">
        <f t="shared" si="31"/>
        <v>0</v>
      </c>
      <c r="BD80" s="138">
        <f t="shared" si="34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5" hidden="1" thickBot="1">
      <c r="A81" s="208"/>
      <c r="B81" s="209"/>
      <c r="C81" s="229"/>
      <c r="D81" s="230" t="str">
        <f t="shared" si="88"/>
        <v>SV Miesau</v>
      </c>
      <c r="E81" s="231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5"/>
        <v/>
      </c>
      <c r="Q81" s="219" t="str">
        <f t="shared" si="72"/>
        <v/>
      </c>
      <c r="R81" s="218" t="str">
        <f t="shared" si="86"/>
        <v/>
      </c>
      <c r="S81" s="219" t="str">
        <f t="shared" si="73"/>
        <v/>
      </c>
      <c r="T81" s="190">
        <f t="shared" si="32"/>
        <v>0</v>
      </c>
      <c r="U81" s="191">
        <f t="shared" si="33"/>
        <v>0</v>
      </c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1" t="str">
        <f t="shared" ca="1" si="74"/>
        <v/>
      </c>
      <c r="AN81" s="471"/>
      <c r="AO81" s="472" t="str">
        <f t="shared" ca="1" si="87"/>
        <v/>
      </c>
      <c r="AP81" s="472"/>
      <c r="AQ81" s="192">
        <f t="shared" si="75"/>
        <v>0</v>
      </c>
      <c r="AR81" s="192">
        <f t="shared" si="76"/>
        <v>0</v>
      </c>
      <c r="AS81" s="22">
        <f t="shared" si="77"/>
        <v>0</v>
      </c>
      <c r="AT81" s="193">
        <f t="shared" si="78"/>
        <v>0</v>
      </c>
      <c r="AU81" s="192">
        <f t="shared" si="79"/>
        <v>0</v>
      </c>
      <c r="AV81" s="192">
        <f t="shared" si="80"/>
        <v>0</v>
      </c>
      <c r="AW81" s="22">
        <f t="shared" si="81"/>
        <v>0</v>
      </c>
      <c r="AX81" s="22">
        <f t="shared" si="82"/>
        <v>0</v>
      </c>
      <c r="AY81" s="192">
        <f t="shared" si="83"/>
        <v>0</v>
      </c>
      <c r="AZ81" s="192">
        <f t="shared" si="84"/>
        <v>0</v>
      </c>
      <c r="BA81" s="138">
        <f t="shared" si="29"/>
        <v>0</v>
      </c>
      <c r="BB81" s="138">
        <f t="shared" si="30"/>
        <v>0</v>
      </c>
      <c r="BC81" s="138">
        <f t="shared" si="31"/>
        <v>0</v>
      </c>
      <c r="BD81" s="138">
        <f t="shared" si="34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5" thickBot="1">
      <c r="A82" s="20"/>
      <c r="C82" s="22"/>
      <c r="D82" s="220"/>
      <c r="E82" s="220"/>
      <c r="T82" s="190">
        <f t="shared" si="32"/>
        <v>0</v>
      </c>
      <c r="U82" s="191">
        <f t="shared" si="33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T82" s="193"/>
      <c r="AU82" s="192"/>
      <c r="AV82" s="192"/>
      <c r="AW82" s="22"/>
      <c r="AX82" s="22"/>
      <c r="AY82" s="192"/>
      <c r="AZ82" s="192"/>
      <c r="BA82" s="223">
        <f t="shared" ref="BA82:BH82" si="89">SUM(BA72:BA81)</f>
        <v>3</v>
      </c>
      <c r="BB82" s="223">
        <f t="shared" si="89"/>
        <v>0</v>
      </c>
      <c r="BC82" s="223">
        <f t="shared" si="89"/>
        <v>0</v>
      </c>
      <c r="BD82" s="223">
        <f t="shared" si="89"/>
        <v>0</v>
      </c>
      <c r="BE82" s="223">
        <f t="shared" si="89"/>
        <v>3</v>
      </c>
      <c r="BF82" s="223">
        <f t="shared" si="89"/>
        <v>0</v>
      </c>
      <c r="BG82" s="223">
        <f t="shared" si="89"/>
        <v>0</v>
      </c>
      <c r="BH82" s="223">
        <f t="shared" si="89"/>
        <v>0</v>
      </c>
      <c r="BI82" s="22">
        <f>SUM(BA82:BH82)</f>
        <v>6</v>
      </c>
    </row>
    <row r="83" spans="1:61" ht="15" thickBot="1">
      <c r="A83" s="177"/>
      <c r="B83" s="178"/>
      <c r="C83" s="232"/>
      <c r="D83" s="225" t="str">
        <f>E15</f>
        <v>Niederkirchen/Roßbach I</v>
      </c>
      <c r="E83" s="181" t="str">
        <f>E3</f>
        <v>Rodenbach N/G</v>
      </c>
      <c r="F83" s="184">
        <v>25</v>
      </c>
      <c r="G83" s="185">
        <v>17</v>
      </c>
      <c r="H83" s="182">
        <v>21</v>
      </c>
      <c r="I83" s="183">
        <v>25</v>
      </c>
      <c r="J83" s="184">
        <v>17</v>
      </c>
      <c r="K83" s="185">
        <v>25</v>
      </c>
      <c r="L83" s="182">
        <v>15</v>
      </c>
      <c r="M83" s="183">
        <v>25</v>
      </c>
      <c r="N83" s="184"/>
      <c r="O83" s="185"/>
      <c r="P83" s="188">
        <f>IF(F83="","",F83+H83+J83+L83+N83)</f>
        <v>78</v>
      </c>
      <c r="Q83" s="189">
        <f t="shared" ref="Q83:Q92" si="90">IF(G83="","",G83+I83+K83+M83+O83)</f>
        <v>92</v>
      </c>
      <c r="R83" s="188">
        <f>IF(F83="","",AQ83+AS83+AU83+AW83+AY83)</f>
        <v>1</v>
      </c>
      <c r="S83" s="189">
        <f t="shared" ref="S83:S92" si="91">IF(G83="","",AR83+AT83+AV83+AX83+AZ83)</f>
        <v>3</v>
      </c>
      <c r="T83" s="190">
        <f t="shared" si="32"/>
        <v>0</v>
      </c>
      <c r="U83" s="191">
        <f t="shared" si="33"/>
        <v>3</v>
      </c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4" t="str">
        <f t="shared" ref="AM83:AM92" ca="1" si="92">IF(U83&lt;&gt;"","",IF(C83&lt;&gt;"","verlegt",IF(B83&lt;TODAY(),"offen","")))</f>
        <v/>
      </c>
      <c r="AN83" s="464"/>
      <c r="AO83" s="465" t="str">
        <f ca="1">IF(U83&lt;&gt;"","",IF(C83="","",IF(C83&lt;TODAY(),"offen","")))</f>
        <v/>
      </c>
      <c r="AP83" s="465"/>
      <c r="AQ83" s="192">
        <f t="shared" ref="AQ83:AQ92" si="93">IF(F83&gt;G83,1,0)</f>
        <v>1</v>
      </c>
      <c r="AR83" s="192">
        <f t="shared" ref="AR83:AR92" si="94">IF(G83&gt;F83,1,0)</f>
        <v>0</v>
      </c>
      <c r="AS83" s="22">
        <f t="shared" ref="AS83:AS92" si="95">IF(H83&gt;I83,1,0)</f>
        <v>0</v>
      </c>
      <c r="AT83" s="193">
        <f t="shared" ref="AT83:AT92" si="96">IF(I83&gt;H83,1,0)</f>
        <v>1</v>
      </c>
      <c r="AU83" s="192">
        <f t="shared" ref="AU83:AU92" si="97">IF(J83&gt;K83,1,0)</f>
        <v>0</v>
      </c>
      <c r="AV83" s="192">
        <f t="shared" ref="AV83:AV92" si="98">IF(K83&gt;J83,1,0)</f>
        <v>1</v>
      </c>
      <c r="AW83" s="22">
        <f t="shared" ref="AW83:AW92" si="99">IF(L83&gt;M83,1,0)</f>
        <v>0</v>
      </c>
      <c r="AX83" s="22">
        <f t="shared" ref="AX83:AX92" si="100">IF(M83&gt;L83,1,0)</f>
        <v>1</v>
      </c>
      <c r="AY83" s="192">
        <f t="shared" ref="AY83:AY92" si="101">IF(N83&gt;O83,1,0)</f>
        <v>0</v>
      </c>
      <c r="AZ83" s="192">
        <f t="shared" ref="AZ83:AZ92" si="102">IF(O83&gt;N83,1,0)</f>
        <v>0</v>
      </c>
      <c r="BA83" s="138">
        <f>IF(T83=3,1,0)</f>
        <v>0</v>
      </c>
      <c r="BB83" s="138">
        <f>IF(T83=2,1,0)</f>
        <v>0</v>
      </c>
      <c r="BC83" s="138">
        <f>IF(T83=1,1,0)</f>
        <v>0</v>
      </c>
      <c r="BD83" s="138">
        <f>IF(AND(T83=0,U83&lt;&gt;0),1,0)</f>
        <v>1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0</v>
      </c>
      <c r="BI83" s="22"/>
    </row>
    <row r="84" spans="1:61" ht="15" thickBot="1">
      <c r="A84" s="194"/>
      <c r="B84" s="195"/>
      <c r="C84" s="226"/>
      <c r="D84" s="227" t="str">
        <f>D83</f>
        <v>Niederkirchen/Roßbach I</v>
      </c>
      <c r="E84" s="198" t="str">
        <f>E6</f>
        <v>Erlenbach/Morlautern</v>
      </c>
      <c r="F84" s="201">
        <v>8</v>
      </c>
      <c r="G84" s="202">
        <v>25</v>
      </c>
      <c r="H84" s="199">
        <v>22</v>
      </c>
      <c r="I84" s="200">
        <v>25</v>
      </c>
      <c r="J84" s="201">
        <v>17</v>
      </c>
      <c r="K84" s="202">
        <v>25</v>
      </c>
      <c r="L84" s="199"/>
      <c r="M84" s="200"/>
      <c r="N84" s="201"/>
      <c r="O84" s="202"/>
      <c r="P84" s="205">
        <f t="shared" ref="P84:P92" si="103">IF(F84="","",F84+H84+J84+L84+N84)</f>
        <v>47</v>
      </c>
      <c r="Q84" s="206">
        <f t="shared" si="90"/>
        <v>75</v>
      </c>
      <c r="R84" s="205">
        <f t="shared" ref="R84:R92" si="104">IF(F84="","",AQ84+AS84+AU84+AW84+AY84)</f>
        <v>0</v>
      </c>
      <c r="S84" s="206">
        <f t="shared" si="91"/>
        <v>3</v>
      </c>
      <c r="T84" s="190">
        <f t="shared" si="32"/>
        <v>0</v>
      </c>
      <c r="U84" s="191">
        <f t="shared" si="33"/>
        <v>3</v>
      </c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7" t="str">
        <f t="shared" ca="1" si="92"/>
        <v/>
      </c>
      <c r="AN84" s="467"/>
      <c r="AO84" s="468" t="str">
        <f t="shared" ref="AO84:AO92" ca="1" si="105">IF(U84&lt;&gt;"","",IF(C84="","",IF(C84&lt;TODAY(),"offen","")))</f>
        <v/>
      </c>
      <c r="AP84" s="468"/>
      <c r="AQ84" s="192">
        <f t="shared" si="93"/>
        <v>0</v>
      </c>
      <c r="AR84" s="192">
        <f t="shared" si="94"/>
        <v>1</v>
      </c>
      <c r="AS84" s="22">
        <f t="shared" si="95"/>
        <v>0</v>
      </c>
      <c r="AT84" s="193">
        <f t="shared" si="96"/>
        <v>1</v>
      </c>
      <c r="AU84" s="192">
        <f t="shared" si="97"/>
        <v>0</v>
      </c>
      <c r="AV84" s="192">
        <f t="shared" si="98"/>
        <v>1</v>
      </c>
      <c r="AW84" s="22">
        <f t="shared" si="99"/>
        <v>0</v>
      </c>
      <c r="AX84" s="22">
        <f t="shared" si="100"/>
        <v>0</v>
      </c>
      <c r="AY84" s="192">
        <f t="shared" si="101"/>
        <v>0</v>
      </c>
      <c r="AZ84" s="192">
        <f t="shared" si="102"/>
        <v>0</v>
      </c>
      <c r="BA84" s="138">
        <f t="shared" si="29"/>
        <v>0</v>
      </c>
      <c r="BB84" s="138">
        <f t="shared" si="30"/>
        <v>0</v>
      </c>
      <c r="BC84" s="138">
        <f t="shared" si="31"/>
        <v>0</v>
      </c>
      <c r="BD84" s="138">
        <f>IF(AND(T84=0,U84&lt;&gt;0),1,0)</f>
        <v>1</v>
      </c>
      <c r="BE84" s="138">
        <f>IF(U53=3,1,0)</f>
        <v>0</v>
      </c>
      <c r="BF84" s="138">
        <f>IF(U53=2,1,0)</f>
        <v>0</v>
      </c>
      <c r="BG84" s="138">
        <f>IF(U53=1,1,0)</f>
        <v>0</v>
      </c>
      <c r="BH84" s="138">
        <f>IF(AND(U53=0,T53&lt;&gt;0),1,0)</f>
        <v>0</v>
      </c>
      <c r="BI84" s="22"/>
    </row>
    <row r="85" spans="1:61" ht="15" thickBot="1">
      <c r="A85" s="194"/>
      <c r="B85" s="195"/>
      <c r="C85" s="228"/>
      <c r="D85" s="227" t="str">
        <f t="shared" ref="D85:D92" si="106">D84</f>
        <v>Niederkirchen/Roßbach I</v>
      </c>
      <c r="E85" s="198" t="str">
        <f>E9</f>
        <v>TSG Trippstadt</v>
      </c>
      <c r="F85" s="201"/>
      <c r="G85" s="202"/>
      <c r="H85" s="199"/>
      <c r="I85" s="200"/>
      <c r="J85" s="201"/>
      <c r="K85" s="202"/>
      <c r="L85" s="199"/>
      <c r="M85" s="200"/>
      <c r="N85" s="201"/>
      <c r="O85" s="202"/>
      <c r="P85" s="205" t="str">
        <f t="shared" si="103"/>
        <v/>
      </c>
      <c r="Q85" s="206" t="str">
        <f t="shared" si="90"/>
        <v/>
      </c>
      <c r="R85" s="205" t="str">
        <f t="shared" si="104"/>
        <v/>
      </c>
      <c r="S85" s="206" t="str">
        <f t="shared" si="91"/>
        <v/>
      </c>
      <c r="T85" s="190">
        <f t="shared" si="32"/>
        <v>0</v>
      </c>
      <c r="U85" s="191">
        <f t="shared" si="33"/>
        <v>0</v>
      </c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7" t="str">
        <f t="shared" ca="1" si="92"/>
        <v/>
      </c>
      <c r="AN85" s="467"/>
      <c r="AO85" s="468" t="str">
        <f t="shared" ca="1" si="105"/>
        <v/>
      </c>
      <c r="AP85" s="468"/>
      <c r="AQ85" s="192">
        <f t="shared" si="93"/>
        <v>0</v>
      </c>
      <c r="AR85" s="192">
        <f t="shared" si="94"/>
        <v>0</v>
      </c>
      <c r="AS85" s="22">
        <f t="shared" si="95"/>
        <v>0</v>
      </c>
      <c r="AT85" s="193">
        <f t="shared" si="96"/>
        <v>0</v>
      </c>
      <c r="AU85" s="192">
        <f t="shared" si="97"/>
        <v>0</v>
      </c>
      <c r="AV85" s="192">
        <f t="shared" si="98"/>
        <v>0</v>
      </c>
      <c r="AW85" s="22">
        <f t="shared" si="99"/>
        <v>0</v>
      </c>
      <c r="AX85" s="22">
        <f t="shared" si="100"/>
        <v>0</v>
      </c>
      <c r="AY85" s="192">
        <f t="shared" si="101"/>
        <v>0</v>
      </c>
      <c r="AZ85" s="192">
        <f t="shared" si="102"/>
        <v>0</v>
      </c>
      <c r="BA85" s="138">
        <f t="shared" si="29"/>
        <v>0</v>
      </c>
      <c r="BB85" s="138">
        <f t="shared" si="30"/>
        <v>0</v>
      </c>
      <c r="BC85" s="138">
        <f t="shared" si="31"/>
        <v>0</v>
      </c>
      <c r="BD85" s="138">
        <f t="shared" si="34"/>
        <v>0</v>
      </c>
      <c r="BE85" s="138">
        <f>IF(U64=3,1,0)</f>
        <v>0</v>
      </c>
      <c r="BF85" s="138">
        <f>IF(U64=2,1,0)</f>
        <v>0</v>
      </c>
      <c r="BG85" s="138">
        <f>IF(U64=1,1,0)</f>
        <v>0</v>
      </c>
      <c r="BH85" s="138">
        <f>IF(AND(U64=0,T64&lt;&gt;0),1,0)</f>
        <v>0</v>
      </c>
      <c r="BI85" s="22"/>
    </row>
    <row r="86" spans="1:61" ht="15" thickBot="1">
      <c r="A86" s="194"/>
      <c r="B86" s="195"/>
      <c r="C86" s="233"/>
      <c r="D86" s="227" t="str">
        <f t="shared" si="106"/>
        <v>Niederkirchen/Roßbach I</v>
      </c>
      <c r="E86" s="198" t="str">
        <f>E12</f>
        <v>SV Miesau</v>
      </c>
      <c r="F86" s="201"/>
      <c r="G86" s="202"/>
      <c r="H86" s="199"/>
      <c r="I86" s="200"/>
      <c r="J86" s="201"/>
      <c r="K86" s="202"/>
      <c r="L86" s="199"/>
      <c r="M86" s="200"/>
      <c r="N86" s="201"/>
      <c r="O86" s="202"/>
      <c r="P86" s="205" t="str">
        <f t="shared" si="103"/>
        <v/>
      </c>
      <c r="Q86" s="206" t="str">
        <f t="shared" si="90"/>
        <v/>
      </c>
      <c r="R86" s="205" t="str">
        <f t="shared" si="104"/>
        <v/>
      </c>
      <c r="S86" s="206" t="str">
        <f>IF(G86="","",AR86+AT86+AV86+AX86+AZ86)</f>
        <v/>
      </c>
      <c r="T86" s="190">
        <f t="shared" si="32"/>
        <v>0</v>
      </c>
      <c r="U86" s="191">
        <f t="shared" si="33"/>
        <v>0</v>
      </c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9" t="str">
        <f t="shared" ca="1" si="92"/>
        <v/>
      </c>
      <c r="AN86" s="469"/>
      <c r="AO86" s="468" t="str">
        <f t="shared" ca="1" si="105"/>
        <v/>
      </c>
      <c r="AP86" s="468"/>
      <c r="AQ86" s="192">
        <f t="shared" si="93"/>
        <v>0</v>
      </c>
      <c r="AR86" s="192">
        <f t="shared" si="94"/>
        <v>0</v>
      </c>
      <c r="AS86" s="22">
        <f t="shared" si="95"/>
        <v>0</v>
      </c>
      <c r="AT86" s="193">
        <f t="shared" si="96"/>
        <v>0</v>
      </c>
      <c r="AU86" s="192">
        <f t="shared" si="97"/>
        <v>0</v>
      </c>
      <c r="AV86" s="192">
        <f t="shared" si="98"/>
        <v>0</v>
      </c>
      <c r="AW86" s="22">
        <f t="shared" si="99"/>
        <v>0</v>
      </c>
      <c r="AX86" s="22">
        <f t="shared" si="100"/>
        <v>0</v>
      </c>
      <c r="AY86" s="192">
        <f t="shared" si="101"/>
        <v>0</v>
      </c>
      <c r="AZ86" s="192">
        <f t="shared" si="102"/>
        <v>0</v>
      </c>
      <c r="BA86" s="138">
        <f t="shared" si="29"/>
        <v>0</v>
      </c>
      <c r="BB86" s="138">
        <f t="shared" si="30"/>
        <v>0</v>
      </c>
      <c r="BC86" s="138">
        <f t="shared" si="31"/>
        <v>0</v>
      </c>
      <c r="BD86" s="138">
        <f t="shared" si="34"/>
        <v>0</v>
      </c>
      <c r="BE86" s="138">
        <f>IF(U75=3,1,0)</f>
        <v>0</v>
      </c>
      <c r="BF86" s="138">
        <f>IF(U75=2,1,0)</f>
        <v>0</v>
      </c>
      <c r="BG86" s="138">
        <f>IF(U75=1,1,0)</f>
        <v>0</v>
      </c>
      <c r="BH86" s="138">
        <f>IF(AND(U75=0,T75&lt;&gt;0),1,0)</f>
        <v>1</v>
      </c>
      <c r="BI86" s="22"/>
    </row>
    <row r="87" spans="1:61" ht="15" customHeight="1" thickBot="1">
      <c r="A87" s="194"/>
      <c r="B87" s="195"/>
      <c r="C87" s="226"/>
      <c r="D87" s="227" t="str">
        <f t="shared" si="106"/>
        <v>Niederkirchen/Roßbach I</v>
      </c>
      <c r="E87" s="198" t="str">
        <f>E18</f>
        <v>Rodenbach S/B</v>
      </c>
      <c r="F87" s="201">
        <v>13</v>
      </c>
      <c r="G87" s="202">
        <v>25</v>
      </c>
      <c r="H87" s="199">
        <v>11</v>
      </c>
      <c r="I87" s="200">
        <v>25</v>
      </c>
      <c r="J87" s="201">
        <v>5</v>
      </c>
      <c r="K87" s="202">
        <v>25</v>
      </c>
      <c r="L87" s="199"/>
      <c r="M87" s="200"/>
      <c r="N87" s="201"/>
      <c r="O87" s="202"/>
      <c r="P87" s="205">
        <f t="shared" si="103"/>
        <v>29</v>
      </c>
      <c r="Q87" s="206">
        <f t="shared" si="90"/>
        <v>75</v>
      </c>
      <c r="R87" s="205">
        <f>IF(F87="","",AQ87+AS87+AU87+AW87+AY87)</f>
        <v>0</v>
      </c>
      <c r="S87" s="206">
        <f>IF(G87="","",AR87+AT87+AV87+AX87+AZ87)</f>
        <v>3</v>
      </c>
      <c r="T87" s="190">
        <f t="shared" si="32"/>
        <v>0</v>
      </c>
      <c r="U87" s="191">
        <f t="shared" si="33"/>
        <v>3</v>
      </c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7" t="str">
        <f t="shared" ca="1" si="92"/>
        <v/>
      </c>
      <c r="AN87" s="467"/>
      <c r="AO87" s="468" t="str">
        <f t="shared" ca="1" si="105"/>
        <v/>
      </c>
      <c r="AP87" s="468"/>
      <c r="AQ87" s="192">
        <f t="shared" si="93"/>
        <v>0</v>
      </c>
      <c r="AR87" s="192">
        <f t="shared" si="94"/>
        <v>1</v>
      </c>
      <c r="AS87" s="22">
        <f t="shared" si="95"/>
        <v>0</v>
      </c>
      <c r="AT87" s="193">
        <f t="shared" si="96"/>
        <v>1</v>
      </c>
      <c r="AU87" s="192">
        <f t="shared" si="97"/>
        <v>0</v>
      </c>
      <c r="AV87" s="192">
        <f t="shared" si="98"/>
        <v>1</v>
      </c>
      <c r="AW87" s="22">
        <f t="shared" si="99"/>
        <v>0</v>
      </c>
      <c r="AX87" s="22">
        <f t="shared" si="100"/>
        <v>0</v>
      </c>
      <c r="AY87" s="192">
        <f t="shared" si="101"/>
        <v>0</v>
      </c>
      <c r="AZ87" s="192">
        <f t="shared" si="102"/>
        <v>0</v>
      </c>
      <c r="BA87" s="138">
        <f>IF(T87=3,1,0)</f>
        <v>0</v>
      </c>
      <c r="BB87" s="138">
        <f t="shared" si="30"/>
        <v>0</v>
      </c>
      <c r="BC87" s="138">
        <f t="shared" si="31"/>
        <v>0</v>
      </c>
      <c r="BD87" s="138">
        <f>IF(AND(T87=0,U87&lt;&gt;0),1,0)</f>
        <v>1</v>
      </c>
      <c r="BE87" s="138">
        <f>IF(U98=3,1,0)</f>
        <v>0</v>
      </c>
      <c r="BF87" s="138">
        <f>IF(U98=2,1,0)</f>
        <v>0</v>
      </c>
      <c r="BG87" s="138">
        <f>IF(U98=1,1,0)</f>
        <v>0</v>
      </c>
      <c r="BH87" s="138">
        <f>IF(AND(U98=0,T98&lt;&gt;0),1,0)</f>
        <v>0</v>
      </c>
      <c r="BI87" s="22"/>
    </row>
    <row r="88" spans="1:61" ht="15" customHeight="1" thickBot="1">
      <c r="A88" s="194"/>
      <c r="B88" s="195"/>
      <c r="C88" s="226"/>
      <c r="D88" s="227" t="str">
        <f t="shared" si="106"/>
        <v>Niederkirchen/Roßbach I</v>
      </c>
      <c r="E88" s="198" t="str">
        <f>E21</f>
        <v>Niederkirchen/Roßbach II</v>
      </c>
      <c r="F88" s="201">
        <v>25</v>
      </c>
      <c r="G88" s="202">
        <v>20</v>
      </c>
      <c r="H88" s="199">
        <v>24</v>
      </c>
      <c r="I88" s="200">
        <v>26</v>
      </c>
      <c r="J88" s="201">
        <v>23</v>
      </c>
      <c r="K88" s="202">
        <v>25</v>
      </c>
      <c r="L88" s="199">
        <v>25</v>
      </c>
      <c r="M88" s="200">
        <v>18</v>
      </c>
      <c r="N88" s="201">
        <v>15</v>
      </c>
      <c r="O88" s="202">
        <v>7</v>
      </c>
      <c r="P88" s="205">
        <f t="shared" si="103"/>
        <v>112</v>
      </c>
      <c r="Q88" s="206">
        <f t="shared" si="90"/>
        <v>96</v>
      </c>
      <c r="R88" s="205">
        <f t="shared" si="104"/>
        <v>3</v>
      </c>
      <c r="S88" s="206">
        <f t="shared" si="91"/>
        <v>2</v>
      </c>
      <c r="T88" s="190">
        <f t="shared" si="32"/>
        <v>2</v>
      </c>
      <c r="U88" s="191">
        <f t="shared" si="33"/>
        <v>1</v>
      </c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7" t="str">
        <f t="shared" ca="1" si="92"/>
        <v/>
      </c>
      <c r="AN88" s="467"/>
      <c r="AO88" s="468" t="str">
        <f t="shared" ca="1" si="105"/>
        <v/>
      </c>
      <c r="AP88" s="468"/>
      <c r="AQ88" s="192">
        <f t="shared" si="93"/>
        <v>1</v>
      </c>
      <c r="AR88" s="192">
        <f t="shared" si="94"/>
        <v>0</v>
      </c>
      <c r="AS88" s="22">
        <f t="shared" si="95"/>
        <v>0</v>
      </c>
      <c r="AT88" s="193">
        <f t="shared" si="96"/>
        <v>1</v>
      </c>
      <c r="AU88" s="192">
        <f t="shared" si="97"/>
        <v>0</v>
      </c>
      <c r="AV88" s="192">
        <f t="shared" si="98"/>
        <v>1</v>
      </c>
      <c r="AW88" s="22">
        <f t="shared" si="99"/>
        <v>1</v>
      </c>
      <c r="AX88" s="22">
        <f t="shared" si="100"/>
        <v>0</v>
      </c>
      <c r="AY88" s="192">
        <f t="shared" si="101"/>
        <v>1</v>
      </c>
      <c r="AZ88" s="192">
        <f t="shared" si="102"/>
        <v>0</v>
      </c>
      <c r="BA88" s="138">
        <f t="shared" si="29"/>
        <v>0</v>
      </c>
      <c r="BB88" s="138">
        <f t="shared" si="30"/>
        <v>1</v>
      </c>
      <c r="BC88" s="138">
        <f t="shared" si="31"/>
        <v>0</v>
      </c>
      <c r="BD88" s="138">
        <f t="shared" si="34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5" hidden="1" customHeight="1" thickBot="1">
      <c r="A89" s="194"/>
      <c r="B89" s="195"/>
      <c r="C89" s="228"/>
      <c r="D89" s="227" t="str">
        <f t="shared" si="106"/>
        <v>Niederkirchen/Roßbach I</v>
      </c>
      <c r="E89" s="198">
        <f>E24</f>
        <v>0</v>
      </c>
      <c r="F89" s="201"/>
      <c r="G89" s="202"/>
      <c r="H89" s="199"/>
      <c r="I89" s="200"/>
      <c r="J89" s="201"/>
      <c r="K89" s="202"/>
      <c r="L89" s="199"/>
      <c r="M89" s="200"/>
      <c r="N89" s="201"/>
      <c r="O89" s="202"/>
      <c r="P89" s="205" t="str">
        <f t="shared" si="103"/>
        <v/>
      </c>
      <c r="Q89" s="206" t="str">
        <f t="shared" si="90"/>
        <v/>
      </c>
      <c r="R89" s="205" t="str">
        <f t="shared" si="104"/>
        <v/>
      </c>
      <c r="S89" s="206" t="str">
        <f t="shared" si="91"/>
        <v/>
      </c>
      <c r="T89" s="190">
        <f t="shared" si="32"/>
        <v>0</v>
      </c>
      <c r="U89" s="191">
        <f t="shared" si="33"/>
        <v>0</v>
      </c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7" t="str">
        <f t="shared" ca="1" si="92"/>
        <v/>
      </c>
      <c r="AN89" s="467"/>
      <c r="AO89" s="468" t="str">
        <f t="shared" ca="1" si="105"/>
        <v/>
      </c>
      <c r="AP89" s="468"/>
      <c r="AQ89" s="192">
        <f t="shared" si="93"/>
        <v>0</v>
      </c>
      <c r="AR89" s="192">
        <f t="shared" si="94"/>
        <v>0</v>
      </c>
      <c r="AS89" s="22">
        <f t="shared" si="95"/>
        <v>0</v>
      </c>
      <c r="AT89" s="193">
        <f t="shared" si="96"/>
        <v>0</v>
      </c>
      <c r="AU89" s="192">
        <f t="shared" si="97"/>
        <v>0</v>
      </c>
      <c r="AV89" s="192">
        <f t="shared" si="98"/>
        <v>0</v>
      </c>
      <c r="AW89" s="22">
        <f t="shared" si="99"/>
        <v>0</v>
      </c>
      <c r="AX89" s="22">
        <f t="shared" si="100"/>
        <v>0</v>
      </c>
      <c r="AY89" s="192">
        <f t="shared" si="101"/>
        <v>0</v>
      </c>
      <c r="AZ89" s="192">
        <f t="shared" si="102"/>
        <v>0</v>
      </c>
      <c r="BA89" s="138">
        <f t="shared" si="29"/>
        <v>0</v>
      </c>
      <c r="BB89" s="138">
        <f t="shared" si="30"/>
        <v>0</v>
      </c>
      <c r="BC89" s="138">
        <f t="shared" si="31"/>
        <v>0</v>
      </c>
      <c r="BD89" s="138">
        <f t="shared" si="34"/>
        <v>0</v>
      </c>
      <c r="BE89" s="138">
        <f>IF(U120=3,1,0)</f>
        <v>0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5" hidden="1" customHeight="1" thickBot="1">
      <c r="A90" s="194"/>
      <c r="B90" s="195"/>
      <c r="C90" s="228"/>
      <c r="D90" s="227" t="str">
        <f t="shared" si="106"/>
        <v>Niederkirchen/Roßbach I</v>
      </c>
      <c r="E90" s="198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103"/>
        <v/>
      </c>
      <c r="Q90" s="206" t="str">
        <f t="shared" si="90"/>
        <v/>
      </c>
      <c r="R90" s="205" t="str">
        <f t="shared" si="104"/>
        <v/>
      </c>
      <c r="S90" s="206" t="str">
        <f t="shared" si="91"/>
        <v/>
      </c>
      <c r="T90" s="190">
        <f t="shared" si="32"/>
        <v>0</v>
      </c>
      <c r="U90" s="191">
        <f t="shared" si="33"/>
        <v>0</v>
      </c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7" t="str">
        <f t="shared" ca="1" si="92"/>
        <v/>
      </c>
      <c r="AN90" s="467"/>
      <c r="AO90" s="468" t="str">
        <f t="shared" ca="1" si="105"/>
        <v/>
      </c>
      <c r="AP90" s="468"/>
      <c r="AQ90" s="192">
        <f t="shared" si="93"/>
        <v>0</v>
      </c>
      <c r="AR90" s="192">
        <f t="shared" si="94"/>
        <v>0</v>
      </c>
      <c r="AS90" s="22">
        <f t="shared" si="95"/>
        <v>0</v>
      </c>
      <c r="AT90" s="193">
        <f t="shared" si="96"/>
        <v>0</v>
      </c>
      <c r="AU90" s="192">
        <f t="shared" si="97"/>
        <v>0</v>
      </c>
      <c r="AV90" s="192">
        <f t="shared" si="98"/>
        <v>0</v>
      </c>
      <c r="AW90" s="22">
        <f t="shared" si="99"/>
        <v>0</v>
      </c>
      <c r="AX90" s="22">
        <f t="shared" si="100"/>
        <v>0</v>
      </c>
      <c r="AY90" s="192">
        <f t="shared" si="101"/>
        <v>0</v>
      </c>
      <c r="AZ90" s="192">
        <f t="shared" si="102"/>
        <v>0</v>
      </c>
      <c r="BA90" s="138">
        <f t="shared" si="29"/>
        <v>0</v>
      </c>
      <c r="BB90" s="138">
        <f t="shared" si="30"/>
        <v>0</v>
      </c>
      <c r="BC90" s="138">
        <f t="shared" si="31"/>
        <v>0</v>
      </c>
      <c r="BD90" s="138">
        <f t="shared" si="34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5" hidden="1" customHeight="1" thickBot="1">
      <c r="A91" s="194"/>
      <c r="B91" s="195"/>
      <c r="C91" s="228"/>
      <c r="D91" s="227" t="str">
        <f t="shared" si="106"/>
        <v>Niederkirchen/Roßbach I</v>
      </c>
      <c r="E91" s="198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103"/>
        <v/>
      </c>
      <c r="Q91" s="206" t="str">
        <f t="shared" si="90"/>
        <v/>
      </c>
      <c r="R91" s="205" t="str">
        <f t="shared" si="104"/>
        <v/>
      </c>
      <c r="S91" s="206" t="str">
        <f t="shared" si="91"/>
        <v/>
      </c>
      <c r="T91" s="190">
        <f t="shared" si="32"/>
        <v>0</v>
      </c>
      <c r="U91" s="191">
        <f t="shared" si="33"/>
        <v>0</v>
      </c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7" t="str">
        <f t="shared" ca="1" si="92"/>
        <v/>
      </c>
      <c r="AN91" s="467"/>
      <c r="AO91" s="468" t="str">
        <f t="shared" ca="1" si="105"/>
        <v/>
      </c>
      <c r="AP91" s="468"/>
      <c r="AQ91" s="192">
        <f t="shared" si="93"/>
        <v>0</v>
      </c>
      <c r="AR91" s="192">
        <f t="shared" si="94"/>
        <v>0</v>
      </c>
      <c r="AS91" s="22">
        <f t="shared" si="95"/>
        <v>0</v>
      </c>
      <c r="AT91" s="193">
        <f t="shared" si="96"/>
        <v>0</v>
      </c>
      <c r="AU91" s="192">
        <f t="shared" si="97"/>
        <v>0</v>
      </c>
      <c r="AV91" s="192">
        <f t="shared" si="98"/>
        <v>0</v>
      </c>
      <c r="AW91" s="22">
        <f t="shared" si="99"/>
        <v>0</v>
      </c>
      <c r="AX91" s="22">
        <f t="shared" si="100"/>
        <v>0</v>
      </c>
      <c r="AY91" s="192">
        <f t="shared" si="101"/>
        <v>0</v>
      </c>
      <c r="AZ91" s="192">
        <f t="shared" si="102"/>
        <v>0</v>
      </c>
      <c r="BA91" s="138">
        <f t="shared" si="29"/>
        <v>0</v>
      </c>
      <c r="BB91" s="138">
        <f t="shared" si="30"/>
        <v>0</v>
      </c>
      <c r="BC91" s="138">
        <f t="shared" si="31"/>
        <v>0</v>
      </c>
      <c r="BD91" s="138">
        <f t="shared" si="34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5" hidden="1" thickBot="1">
      <c r="A92" s="208"/>
      <c r="B92" s="209"/>
      <c r="C92" s="229"/>
      <c r="D92" s="230" t="str">
        <f t="shared" si="106"/>
        <v>Niederkirchen/Roßbach I</v>
      </c>
      <c r="E92" s="231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103"/>
        <v/>
      </c>
      <c r="Q92" s="219" t="str">
        <f t="shared" si="90"/>
        <v/>
      </c>
      <c r="R92" s="218" t="str">
        <f t="shared" si="104"/>
        <v/>
      </c>
      <c r="S92" s="219" t="str">
        <f t="shared" si="91"/>
        <v/>
      </c>
      <c r="T92" s="190">
        <f t="shared" si="32"/>
        <v>0</v>
      </c>
      <c r="U92" s="191">
        <f t="shared" si="33"/>
        <v>0</v>
      </c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1" t="str">
        <f t="shared" ca="1" si="92"/>
        <v/>
      </c>
      <c r="AN92" s="471"/>
      <c r="AO92" s="472" t="str">
        <f t="shared" ca="1" si="105"/>
        <v/>
      </c>
      <c r="AP92" s="472"/>
      <c r="AQ92" s="192">
        <f t="shared" si="93"/>
        <v>0</v>
      </c>
      <c r="AR92" s="192">
        <f t="shared" si="94"/>
        <v>0</v>
      </c>
      <c r="AS92" s="22">
        <f t="shared" si="95"/>
        <v>0</v>
      </c>
      <c r="AT92" s="193">
        <f t="shared" si="96"/>
        <v>0</v>
      </c>
      <c r="AU92" s="192">
        <f t="shared" si="97"/>
        <v>0</v>
      </c>
      <c r="AV92" s="192">
        <f t="shared" si="98"/>
        <v>0</v>
      </c>
      <c r="AW92" s="22">
        <f t="shared" si="99"/>
        <v>0</v>
      </c>
      <c r="AX92" s="22">
        <f t="shared" si="100"/>
        <v>0</v>
      </c>
      <c r="AY92" s="192">
        <f t="shared" si="101"/>
        <v>0</v>
      </c>
      <c r="AZ92" s="192">
        <f t="shared" si="102"/>
        <v>0</v>
      </c>
      <c r="BA92" s="138">
        <f t="shared" si="29"/>
        <v>0</v>
      </c>
      <c r="BB92" s="138">
        <f t="shared" si="30"/>
        <v>0</v>
      </c>
      <c r="BC92" s="138">
        <f t="shared" si="31"/>
        <v>0</v>
      </c>
      <c r="BD92" s="138">
        <f t="shared" si="34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5" thickBot="1">
      <c r="A93" s="20"/>
      <c r="C93" s="22"/>
      <c r="D93" s="220"/>
      <c r="E93" s="220"/>
      <c r="T93" s="190">
        <f t="shared" si="32"/>
        <v>0</v>
      </c>
      <c r="U93" s="191">
        <f t="shared" si="33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T93" s="193"/>
      <c r="AU93" s="192"/>
      <c r="AV93" s="192"/>
      <c r="AW93" s="22"/>
      <c r="AX93" s="22"/>
      <c r="AY93" s="192"/>
      <c r="AZ93" s="192"/>
      <c r="BA93" s="223">
        <f t="shared" ref="BA93:BH93" si="107">SUM(BA83:BA92)</f>
        <v>0</v>
      </c>
      <c r="BB93" s="223">
        <f t="shared" si="107"/>
        <v>1</v>
      </c>
      <c r="BC93" s="223">
        <f t="shared" si="107"/>
        <v>0</v>
      </c>
      <c r="BD93" s="223">
        <f t="shared" si="107"/>
        <v>3</v>
      </c>
      <c r="BE93" s="223">
        <f t="shared" si="107"/>
        <v>0</v>
      </c>
      <c r="BF93" s="223">
        <f t="shared" si="107"/>
        <v>0</v>
      </c>
      <c r="BG93" s="223">
        <f t="shared" si="107"/>
        <v>0</v>
      </c>
      <c r="BH93" s="223">
        <f t="shared" si="107"/>
        <v>1</v>
      </c>
      <c r="BI93" s="22">
        <f>SUM(BA93:BH93)</f>
        <v>5</v>
      </c>
    </row>
    <row r="94" spans="1:61" ht="15" thickBot="1">
      <c r="A94" s="177"/>
      <c r="B94" s="178"/>
      <c r="C94" s="224"/>
      <c r="D94" s="225" t="str">
        <f>E18</f>
        <v>Rodenbach S/B</v>
      </c>
      <c r="E94" s="181" t="str">
        <f>E3</f>
        <v>Rodenbach N/G</v>
      </c>
      <c r="F94" s="184"/>
      <c r="G94" s="185"/>
      <c r="H94" s="182"/>
      <c r="I94" s="183"/>
      <c r="J94" s="184"/>
      <c r="K94" s="185"/>
      <c r="L94" s="182"/>
      <c r="M94" s="183"/>
      <c r="N94" s="184"/>
      <c r="O94" s="185"/>
      <c r="P94" s="188" t="str">
        <f>IF(F94="","",F94+H94+J94+L94+N94)</f>
        <v/>
      </c>
      <c r="Q94" s="189" t="str">
        <f t="shared" ref="Q94:Q103" si="108">IF(G94="","",G94+I94+K94+M94+O94)</f>
        <v/>
      </c>
      <c r="R94" s="188" t="str">
        <f>IF(F94="","",AQ94+AS94+AU94+AW94+AY94)</f>
        <v/>
      </c>
      <c r="S94" s="189" t="str">
        <f t="shared" ref="S94:S103" si="109">IF(G94="","",AR94+AT94+AV94+AX94+AZ94)</f>
        <v/>
      </c>
      <c r="T94" s="190">
        <f t="shared" si="32"/>
        <v>0</v>
      </c>
      <c r="U94" s="191">
        <f t="shared" si="33"/>
        <v>0</v>
      </c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4" t="str">
        <f t="shared" ref="AM94:AM103" ca="1" si="110">IF(U94&lt;&gt;"","",IF(C94&lt;&gt;"","verlegt",IF(B94&lt;TODAY(),"offen","")))</f>
        <v/>
      </c>
      <c r="AN94" s="464"/>
      <c r="AO94" s="465" t="str">
        <f ca="1">IF(U94&lt;&gt;"","",IF(C94="","",IF(C94&lt;TODAY(),"offen","")))</f>
        <v/>
      </c>
      <c r="AP94" s="465"/>
      <c r="AQ94" s="192">
        <f t="shared" ref="AQ94:AQ103" si="111">IF(F94&gt;G94,1,0)</f>
        <v>0</v>
      </c>
      <c r="AR94" s="192">
        <f t="shared" ref="AR94:AR103" si="112">IF(G94&gt;F94,1,0)</f>
        <v>0</v>
      </c>
      <c r="AS94" s="22">
        <f t="shared" ref="AS94:AS103" si="113">IF(H94&gt;I94,1,0)</f>
        <v>0</v>
      </c>
      <c r="AT94" s="193">
        <f t="shared" ref="AT94:AT103" si="114">IF(I94&gt;H94,1,0)</f>
        <v>0</v>
      </c>
      <c r="AU94" s="192">
        <f t="shared" ref="AU94:AU103" si="115">IF(J94&gt;K94,1,0)</f>
        <v>0</v>
      </c>
      <c r="AV94" s="192">
        <f t="shared" ref="AV94:AV103" si="116">IF(K94&gt;J94,1,0)</f>
        <v>0</v>
      </c>
      <c r="AW94" s="22">
        <f t="shared" ref="AW94:AW103" si="117">IF(L94&gt;M94,1,0)</f>
        <v>0</v>
      </c>
      <c r="AX94" s="22">
        <f t="shared" ref="AX94:AX103" si="118">IF(M94&gt;L94,1,0)</f>
        <v>0</v>
      </c>
      <c r="AY94" s="192">
        <f t="shared" ref="AY94:AY103" si="119">IF(N94&gt;O94,1,0)</f>
        <v>0</v>
      </c>
      <c r="AZ94" s="192">
        <f t="shared" ref="AZ94:AZ103" si="120">IF(O94&gt;N94,1,0)</f>
        <v>0</v>
      </c>
      <c r="BA94" s="138">
        <f t="shared" si="29"/>
        <v>0</v>
      </c>
      <c r="BB94" s="138">
        <f t="shared" si="30"/>
        <v>0</v>
      </c>
      <c r="BC94" s="138">
        <f t="shared" si="31"/>
        <v>0</v>
      </c>
      <c r="BD94" s="138">
        <f t="shared" si="34"/>
        <v>0</v>
      </c>
      <c r="BE94" s="138">
        <f>IF(U43=3,1,0)</f>
        <v>0</v>
      </c>
      <c r="BF94" s="138">
        <f>IF(U43=2,1,0)</f>
        <v>0</v>
      </c>
      <c r="BG94" s="138">
        <f>IF(U43=1,1,0)</f>
        <v>0</v>
      </c>
      <c r="BH94" s="138">
        <f>IF(AND(U43=0,T43&lt;&gt;0),1,0)</f>
        <v>1</v>
      </c>
      <c r="BI94" s="22"/>
    </row>
    <row r="95" spans="1:61" ht="15" thickBot="1">
      <c r="A95" s="194"/>
      <c r="B95" s="195"/>
      <c r="C95" s="228"/>
      <c r="D95" s="227" t="str">
        <f>D94</f>
        <v>Rodenbach S/B</v>
      </c>
      <c r="E95" s="198" t="str">
        <f>E6</f>
        <v>Erlenbach/Morlautern</v>
      </c>
      <c r="F95" s="201">
        <v>22</v>
      </c>
      <c r="G95" s="202">
        <v>25</v>
      </c>
      <c r="H95" s="199">
        <v>25</v>
      </c>
      <c r="I95" s="200">
        <v>19</v>
      </c>
      <c r="J95" s="201">
        <v>21</v>
      </c>
      <c r="K95" s="202">
        <v>25</v>
      </c>
      <c r="L95" s="199">
        <v>18</v>
      </c>
      <c r="M95" s="200">
        <v>25</v>
      </c>
      <c r="N95" s="201"/>
      <c r="O95" s="202"/>
      <c r="P95" s="205">
        <f t="shared" ref="P95:P103" si="121">IF(F95="","",F95+H95+J95+L95+N95)</f>
        <v>86</v>
      </c>
      <c r="Q95" s="206">
        <f t="shared" si="108"/>
        <v>94</v>
      </c>
      <c r="R95" s="205">
        <f t="shared" ref="R95:R103" si="122">IF(F95="","",AQ95+AS95+AU95+AW95+AY95)</f>
        <v>1</v>
      </c>
      <c r="S95" s="206">
        <f t="shared" si="109"/>
        <v>3</v>
      </c>
      <c r="T95" s="190">
        <f t="shared" si="32"/>
        <v>0</v>
      </c>
      <c r="U95" s="191">
        <f t="shared" si="33"/>
        <v>3</v>
      </c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7" t="str">
        <f t="shared" ca="1" si="110"/>
        <v/>
      </c>
      <c r="AN95" s="467"/>
      <c r="AO95" s="468" t="str">
        <f t="shared" ref="AO95:AO103" ca="1" si="123">IF(U95&lt;&gt;"","",IF(C95="","",IF(C95&lt;TODAY(),"offen","")))</f>
        <v/>
      </c>
      <c r="AP95" s="468"/>
      <c r="AQ95" s="192">
        <f t="shared" si="111"/>
        <v>0</v>
      </c>
      <c r="AR95" s="192">
        <f t="shared" si="112"/>
        <v>1</v>
      </c>
      <c r="AS95" s="22">
        <f t="shared" si="113"/>
        <v>1</v>
      </c>
      <c r="AT95" s="193">
        <f t="shared" si="114"/>
        <v>0</v>
      </c>
      <c r="AU95" s="192">
        <f t="shared" si="115"/>
        <v>0</v>
      </c>
      <c r="AV95" s="192">
        <f t="shared" si="116"/>
        <v>1</v>
      </c>
      <c r="AW95" s="22">
        <f t="shared" si="117"/>
        <v>0</v>
      </c>
      <c r="AX95" s="22">
        <f t="shared" si="118"/>
        <v>1</v>
      </c>
      <c r="AY95" s="192">
        <f t="shared" si="119"/>
        <v>0</v>
      </c>
      <c r="AZ95" s="192">
        <f t="shared" si="120"/>
        <v>0</v>
      </c>
      <c r="BA95" s="138">
        <f t="shared" si="29"/>
        <v>0</v>
      </c>
      <c r="BB95" s="138">
        <f t="shared" si="30"/>
        <v>0</v>
      </c>
      <c r="BC95" s="138">
        <f t="shared" si="31"/>
        <v>0</v>
      </c>
      <c r="BD95" s="138">
        <f t="shared" si="34"/>
        <v>1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1</v>
      </c>
      <c r="BI95" s="22"/>
    </row>
    <row r="96" spans="1:61" ht="15" thickBot="1">
      <c r="A96" s="194"/>
      <c r="B96" s="195"/>
      <c r="C96" s="226"/>
      <c r="D96" s="227" t="str">
        <f t="shared" ref="D96:D103" si="124">D95</f>
        <v>Rodenbach S/B</v>
      </c>
      <c r="E96" s="198" t="str">
        <f>E9</f>
        <v>TSG Trippstadt</v>
      </c>
      <c r="F96" s="201">
        <v>25</v>
      </c>
      <c r="G96" s="202">
        <v>18</v>
      </c>
      <c r="H96" s="199">
        <v>25</v>
      </c>
      <c r="I96" s="200">
        <v>16</v>
      </c>
      <c r="J96" s="201">
        <v>24</v>
      </c>
      <c r="K96" s="202">
        <v>26</v>
      </c>
      <c r="L96" s="199">
        <v>22</v>
      </c>
      <c r="M96" s="200">
        <v>25</v>
      </c>
      <c r="N96" s="201">
        <v>16</v>
      </c>
      <c r="O96" s="202">
        <v>14</v>
      </c>
      <c r="P96" s="205">
        <f t="shared" si="121"/>
        <v>112</v>
      </c>
      <c r="Q96" s="206">
        <f t="shared" si="108"/>
        <v>99</v>
      </c>
      <c r="R96" s="205">
        <f t="shared" si="122"/>
        <v>3</v>
      </c>
      <c r="S96" s="206">
        <f t="shared" si="109"/>
        <v>2</v>
      </c>
      <c r="T96" s="190">
        <f t="shared" si="32"/>
        <v>2</v>
      </c>
      <c r="U96" s="191">
        <f t="shared" si="33"/>
        <v>1</v>
      </c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7" t="str">
        <f t="shared" ca="1" si="110"/>
        <v/>
      </c>
      <c r="AN96" s="467"/>
      <c r="AO96" s="468" t="str">
        <f t="shared" ca="1" si="123"/>
        <v/>
      </c>
      <c r="AP96" s="468"/>
      <c r="AQ96" s="192">
        <f t="shared" si="111"/>
        <v>1</v>
      </c>
      <c r="AR96" s="192">
        <f t="shared" si="112"/>
        <v>0</v>
      </c>
      <c r="AS96" s="22">
        <f t="shared" si="113"/>
        <v>1</v>
      </c>
      <c r="AT96" s="193">
        <f t="shared" si="114"/>
        <v>0</v>
      </c>
      <c r="AU96" s="192">
        <f t="shared" si="115"/>
        <v>0</v>
      </c>
      <c r="AV96" s="192">
        <f t="shared" si="116"/>
        <v>1</v>
      </c>
      <c r="AW96" s="22">
        <f t="shared" si="117"/>
        <v>0</v>
      </c>
      <c r="AX96" s="22">
        <f t="shared" si="118"/>
        <v>1</v>
      </c>
      <c r="AY96" s="192">
        <f t="shared" si="119"/>
        <v>1</v>
      </c>
      <c r="AZ96" s="192">
        <f t="shared" si="120"/>
        <v>0</v>
      </c>
      <c r="BA96" s="138">
        <f t="shared" si="29"/>
        <v>0</v>
      </c>
      <c r="BB96" s="138">
        <f t="shared" si="30"/>
        <v>1</v>
      </c>
      <c r="BC96" s="138">
        <f t="shared" si="31"/>
        <v>0</v>
      </c>
      <c r="BD96" s="138">
        <f t="shared" si="34"/>
        <v>0</v>
      </c>
      <c r="BE96" s="138">
        <f>IF(U65=3,1,0)</f>
        <v>0</v>
      </c>
      <c r="BF96" s="138">
        <f>IF(U65=2,1,0)</f>
        <v>1</v>
      </c>
      <c r="BG96" s="138">
        <f>IF(U65=1,1,0)</f>
        <v>0</v>
      </c>
      <c r="BH96" s="138">
        <f>IF(AND(U65=0,T65&lt;&gt;0),1,0)</f>
        <v>0</v>
      </c>
      <c r="BI96" s="22"/>
    </row>
    <row r="97" spans="1:61" ht="15" customHeight="1" thickBot="1">
      <c r="A97" s="194"/>
      <c r="B97" s="195"/>
      <c r="C97" s="228"/>
      <c r="D97" s="227" t="str">
        <f t="shared" si="124"/>
        <v>Rodenbach S/B</v>
      </c>
      <c r="E97" s="198" t="str">
        <f>E12</f>
        <v>SV Miesau</v>
      </c>
      <c r="F97" s="201">
        <v>29</v>
      </c>
      <c r="G97" s="202">
        <v>31</v>
      </c>
      <c r="H97" s="199">
        <v>13</v>
      </c>
      <c r="I97" s="200">
        <v>25</v>
      </c>
      <c r="J97" s="201">
        <v>25</v>
      </c>
      <c r="K97" s="202">
        <v>22</v>
      </c>
      <c r="L97" s="199">
        <v>17</v>
      </c>
      <c r="M97" s="200">
        <v>25</v>
      </c>
      <c r="N97" s="201"/>
      <c r="O97" s="202"/>
      <c r="P97" s="205">
        <f t="shared" si="121"/>
        <v>84</v>
      </c>
      <c r="Q97" s="206">
        <f t="shared" si="108"/>
        <v>103</v>
      </c>
      <c r="R97" s="205">
        <f t="shared" si="122"/>
        <v>1</v>
      </c>
      <c r="S97" s="206">
        <f t="shared" si="109"/>
        <v>3</v>
      </c>
      <c r="T97" s="190">
        <f t="shared" si="32"/>
        <v>0</v>
      </c>
      <c r="U97" s="191">
        <f t="shared" si="33"/>
        <v>3</v>
      </c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9" t="str">
        <f t="shared" ca="1" si="110"/>
        <v/>
      </c>
      <c r="AN97" s="469"/>
      <c r="AO97" s="468" t="str">
        <f t="shared" ca="1" si="123"/>
        <v/>
      </c>
      <c r="AP97" s="468"/>
      <c r="AQ97" s="192">
        <f t="shared" si="111"/>
        <v>0</v>
      </c>
      <c r="AR97" s="192">
        <f t="shared" si="112"/>
        <v>1</v>
      </c>
      <c r="AS97" s="22">
        <f t="shared" si="113"/>
        <v>0</v>
      </c>
      <c r="AT97" s="193">
        <f t="shared" si="114"/>
        <v>1</v>
      </c>
      <c r="AU97" s="192">
        <f t="shared" si="115"/>
        <v>1</v>
      </c>
      <c r="AV97" s="192">
        <f t="shared" si="116"/>
        <v>0</v>
      </c>
      <c r="AW97" s="22">
        <f t="shared" si="117"/>
        <v>0</v>
      </c>
      <c r="AX97" s="22">
        <f t="shared" si="118"/>
        <v>1</v>
      </c>
      <c r="AY97" s="192">
        <f t="shared" si="119"/>
        <v>0</v>
      </c>
      <c r="AZ97" s="192">
        <f t="shared" si="120"/>
        <v>0</v>
      </c>
      <c r="BA97" s="138">
        <f t="shared" si="29"/>
        <v>0</v>
      </c>
      <c r="BB97" s="138">
        <f t="shared" si="30"/>
        <v>0</v>
      </c>
      <c r="BC97" s="138">
        <f t="shared" si="31"/>
        <v>0</v>
      </c>
      <c r="BD97" s="138">
        <f t="shared" si="34"/>
        <v>1</v>
      </c>
      <c r="BE97" s="138">
        <f>IF(U76=3,1,0)</f>
        <v>0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5" customHeight="1" thickBot="1">
      <c r="A98" s="194"/>
      <c r="B98" s="195"/>
      <c r="C98" s="226"/>
      <c r="D98" s="227" t="str">
        <f t="shared" si="124"/>
        <v>Rodenbach S/B</v>
      </c>
      <c r="E98" s="198" t="str">
        <f>E15</f>
        <v>Niederkirchen/Roßbach I</v>
      </c>
      <c r="F98" s="201"/>
      <c r="G98" s="202"/>
      <c r="H98" s="199"/>
      <c r="I98" s="200"/>
      <c r="J98" s="201"/>
      <c r="K98" s="202"/>
      <c r="L98" s="199"/>
      <c r="M98" s="200"/>
      <c r="N98" s="201"/>
      <c r="O98" s="202"/>
      <c r="P98" s="205" t="str">
        <f t="shared" si="121"/>
        <v/>
      </c>
      <c r="Q98" s="206" t="str">
        <f t="shared" si="108"/>
        <v/>
      </c>
      <c r="R98" s="205" t="str">
        <f t="shared" si="122"/>
        <v/>
      </c>
      <c r="S98" s="206" t="str">
        <f t="shared" si="109"/>
        <v/>
      </c>
      <c r="T98" s="190">
        <f t="shared" si="32"/>
        <v>0</v>
      </c>
      <c r="U98" s="191">
        <f t="shared" si="33"/>
        <v>0</v>
      </c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7" t="str">
        <f t="shared" ca="1" si="110"/>
        <v/>
      </c>
      <c r="AN98" s="467"/>
      <c r="AO98" s="468" t="str">
        <f t="shared" ca="1" si="123"/>
        <v/>
      </c>
      <c r="AP98" s="468"/>
      <c r="AQ98" s="192">
        <f t="shared" si="111"/>
        <v>0</v>
      </c>
      <c r="AR98" s="192">
        <f t="shared" si="112"/>
        <v>0</v>
      </c>
      <c r="AS98" s="22">
        <f t="shared" si="113"/>
        <v>0</v>
      </c>
      <c r="AT98" s="193">
        <f t="shared" si="114"/>
        <v>0</v>
      </c>
      <c r="AU98" s="192">
        <f t="shared" si="115"/>
        <v>0</v>
      </c>
      <c r="AV98" s="192">
        <f t="shared" si="116"/>
        <v>0</v>
      </c>
      <c r="AW98" s="22">
        <f t="shared" si="117"/>
        <v>0</v>
      </c>
      <c r="AX98" s="22">
        <f t="shared" si="118"/>
        <v>0</v>
      </c>
      <c r="AY98" s="192">
        <f t="shared" si="119"/>
        <v>0</v>
      </c>
      <c r="AZ98" s="192">
        <f t="shared" si="120"/>
        <v>0</v>
      </c>
      <c r="BA98" s="138">
        <f t="shared" si="29"/>
        <v>0</v>
      </c>
      <c r="BB98" s="138">
        <f t="shared" si="30"/>
        <v>0</v>
      </c>
      <c r="BC98" s="138">
        <f t="shared" si="31"/>
        <v>0</v>
      </c>
      <c r="BD98" s="138">
        <f t="shared" si="34"/>
        <v>0</v>
      </c>
      <c r="BE98" s="138">
        <f>IF(U87=3,1,0)</f>
        <v>1</v>
      </c>
      <c r="BF98" s="138">
        <f>IF(U87=2,1,0)</f>
        <v>0</v>
      </c>
      <c r="BG98" s="138">
        <f>IF(U87=1,1,0)</f>
        <v>0</v>
      </c>
      <c r="BH98" s="138">
        <f>IF(AND(U87=0,T87&lt;&gt;0),1,0)</f>
        <v>0</v>
      </c>
      <c r="BI98" s="22"/>
    </row>
    <row r="99" spans="1:61" ht="15" customHeight="1" thickBot="1">
      <c r="A99" s="194"/>
      <c r="B99" s="195"/>
      <c r="C99" s="228"/>
      <c r="D99" s="227" t="str">
        <f t="shared" si="124"/>
        <v>Rodenbach S/B</v>
      </c>
      <c r="E99" s="198" t="str">
        <f>E21</f>
        <v>Niederkirchen/Roßbach II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21"/>
        <v/>
      </c>
      <c r="Q99" s="206" t="str">
        <f t="shared" si="108"/>
        <v/>
      </c>
      <c r="R99" s="205" t="str">
        <f t="shared" si="122"/>
        <v/>
      </c>
      <c r="S99" s="206" t="str">
        <f t="shared" si="109"/>
        <v/>
      </c>
      <c r="T99" s="190">
        <f t="shared" si="32"/>
        <v>0</v>
      </c>
      <c r="U99" s="191">
        <f t="shared" si="33"/>
        <v>0</v>
      </c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7" t="str">
        <f t="shared" ca="1" si="110"/>
        <v/>
      </c>
      <c r="AN99" s="467"/>
      <c r="AO99" s="468" t="str">
        <f t="shared" ca="1" si="123"/>
        <v/>
      </c>
      <c r="AP99" s="468"/>
      <c r="AQ99" s="192">
        <f t="shared" si="111"/>
        <v>0</v>
      </c>
      <c r="AR99" s="192">
        <f t="shared" si="112"/>
        <v>0</v>
      </c>
      <c r="AS99" s="22">
        <f t="shared" si="113"/>
        <v>0</v>
      </c>
      <c r="AT99" s="193">
        <f t="shared" si="114"/>
        <v>0</v>
      </c>
      <c r="AU99" s="192">
        <f t="shared" si="115"/>
        <v>0</v>
      </c>
      <c r="AV99" s="192">
        <f t="shared" si="116"/>
        <v>0</v>
      </c>
      <c r="AW99" s="22">
        <f t="shared" si="117"/>
        <v>0</v>
      </c>
      <c r="AX99" s="22">
        <f t="shared" si="118"/>
        <v>0</v>
      </c>
      <c r="AY99" s="192">
        <f t="shared" si="119"/>
        <v>0</v>
      </c>
      <c r="AZ99" s="192">
        <f t="shared" si="120"/>
        <v>0</v>
      </c>
      <c r="BA99" s="138">
        <f t="shared" si="29"/>
        <v>0</v>
      </c>
      <c r="BB99" s="138">
        <f t="shared" si="30"/>
        <v>0</v>
      </c>
      <c r="BC99" s="138">
        <f t="shared" si="31"/>
        <v>0</v>
      </c>
      <c r="BD99" s="138">
        <f t="shared" si="34"/>
        <v>0</v>
      </c>
      <c r="BE99" s="138">
        <f>IF(U110=3,1,0)</f>
        <v>0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39" hidden="1" customHeight="1" thickBot="1">
      <c r="A100" s="194"/>
      <c r="B100" s="195"/>
      <c r="C100" s="228"/>
      <c r="D100" s="227" t="str">
        <f t="shared" si="124"/>
        <v>Rodenbach S/B</v>
      </c>
      <c r="E100" s="198">
        <f>E24</f>
        <v>0</v>
      </c>
      <c r="F100" s="201"/>
      <c r="G100" s="202"/>
      <c r="H100" s="199"/>
      <c r="I100" s="200"/>
      <c r="J100" s="201"/>
      <c r="K100" s="202"/>
      <c r="L100" s="199"/>
      <c r="M100" s="200"/>
      <c r="N100" s="201"/>
      <c r="O100" s="202"/>
      <c r="P100" s="205" t="str">
        <f t="shared" si="121"/>
        <v/>
      </c>
      <c r="Q100" s="206" t="str">
        <f t="shared" si="108"/>
        <v/>
      </c>
      <c r="R100" s="205" t="str">
        <f t="shared" si="122"/>
        <v/>
      </c>
      <c r="S100" s="206" t="str">
        <f t="shared" si="109"/>
        <v/>
      </c>
      <c r="T100" s="190">
        <f t="shared" si="32"/>
        <v>0</v>
      </c>
      <c r="U100" s="191">
        <f t="shared" si="33"/>
        <v>0</v>
      </c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7" t="str">
        <f t="shared" ca="1" si="110"/>
        <v/>
      </c>
      <c r="AN100" s="467"/>
      <c r="AO100" s="468" t="str">
        <f t="shared" ca="1" si="123"/>
        <v/>
      </c>
      <c r="AP100" s="468"/>
      <c r="AQ100" s="192">
        <f t="shared" si="111"/>
        <v>0</v>
      </c>
      <c r="AR100" s="192">
        <f t="shared" si="112"/>
        <v>0</v>
      </c>
      <c r="AS100" s="22">
        <f t="shared" si="113"/>
        <v>0</v>
      </c>
      <c r="AT100" s="193">
        <f t="shared" si="114"/>
        <v>0</v>
      </c>
      <c r="AU100" s="192">
        <f t="shared" si="115"/>
        <v>0</v>
      </c>
      <c r="AV100" s="192">
        <f t="shared" si="116"/>
        <v>0</v>
      </c>
      <c r="AW100" s="22">
        <f t="shared" si="117"/>
        <v>0</v>
      </c>
      <c r="AX100" s="22">
        <f t="shared" si="118"/>
        <v>0</v>
      </c>
      <c r="AY100" s="192">
        <f t="shared" si="119"/>
        <v>0</v>
      </c>
      <c r="AZ100" s="192">
        <f t="shared" si="120"/>
        <v>0</v>
      </c>
      <c r="BA100" s="138">
        <f t="shared" si="29"/>
        <v>0</v>
      </c>
      <c r="BB100" s="138">
        <f t="shared" si="30"/>
        <v>0</v>
      </c>
      <c r="BC100" s="138">
        <f t="shared" si="31"/>
        <v>0</v>
      </c>
      <c r="BD100" s="138">
        <f t="shared" si="34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0</v>
      </c>
      <c r="BI100" s="22"/>
    </row>
    <row r="101" spans="1:61" ht="15" hidden="1" customHeight="1" thickBot="1">
      <c r="A101" s="194"/>
      <c r="B101" s="195"/>
      <c r="C101" s="228"/>
      <c r="D101" s="227" t="str">
        <f t="shared" si="124"/>
        <v>Rodenbach S/B</v>
      </c>
      <c r="E101" s="198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21"/>
        <v/>
      </c>
      <c r="Q101" s="206" t="str">
        <f t="shared" si="108"/>
        <v/>
      </c>
      <c r="R101" s="205" t="str">
        <f t="shared" si="122"/>
        <v/>
      </c>
      <c r="S101" s="206" t="str">
        <f t="shared" si="109"/>
        <v/>
      </c>
      <c r="T101" s="190">
        <f t="shared" si="32"/>
        <v>0</v>
      </c>
      <c r="U101" s="191">
        <f t="shared" si="33"/>
        <v>0</v>
      </c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7" t="str">
        <f t="shared" ca="1" si="110"/>
        <v/>
      </c>
      <c r="AN101" s="467"/>
      <c r="AO101" s="468" t="str">
        <f t="shared" ca="1" si="123"/>
        <v/>
      </c>
      <c r="AP101" s="468"/>
      <c r="AQ101" s="192">
        <f t="shared" si="111"/>
        <v>0</v>
      </c>
      <c r="AR101" s="192">
        <f t="shared" si="112"/>
        <v>0</v>
      </c>
      <c r="AS101" s="22">
        <f t="shared" si="113"/>
        <v>0</v>
      </c>
      <c r="AT101" s="193">
        <f t="shared" si="114"/>
        <v>0</v>
      </c>
      <c r="AU101" s="192">
        <f t="shared" si="115"/>
        <v>0</v>
      </c>
      <c r="AV101" s="192">
        <f t="shared" si="116"/>
        <v>0</v>
      </c>
      <c r="AW101" s="22">
        <f t="shared" si="117"/>
        <v>0</v>
      </c>
      <c r="AX101" s="22">
        <f t="shared" si="118"/>
        <v>0</v>
      </c>
      <c r="AY101" s="192">
        <f t="shared" si="119"/>
        <v>0</v>
      </c>
      <c r="AZ101" s="192">
        <f t="shared" si="120"/>
        <v>0</v>
      </c>
      <c r="BA101" s="138">
        <f t="shared" si="29"/>
        <v>0</v>
      </c>
      <c r="BB101" s="138">
        <f t="shared" si="30"/>
        <v>0</v>
      </c>
      <c r="BC101" s="138">
        <f t="shared" si="31"/>
        <v>0</v>
      </c>
      <c r="BD101" s="138">
        <f t="shared" si="34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5" hidden="1" customHeight="1" thickBot="1">
      <c r="A102" s="194"/>
      <c r="B102" s="195"/>
      <c r="C102" s="228"/>
      <c r="D102" s="227" t="str">
        <f t="shared" si="124"/>
        <v>Rodenbach S/B</v>
      </c>
      <c r="E102" s="198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21"/>
        <v/>
      </c>
      <c r="Q102" s="206" t="str">
        <f t="shared" si="108"/>
        <v/>
      </c>
      <c r="R102" s="205" t="str">
        <f t="shared" si="122"/>
        <v/>
      </c>
      <c r="S102" s="206" t="str">
        <f t="shared" si="109"/>
        <v/>
      </c>
      <c r="T102" s="190">
        <f t="shared" si="32"/>
        <v>0</v>
      </c>
      <c r="U102" s="191">
        <f t="shared" si="33"/>
        <v>0</v>
      </c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7" t="str">
        <f t="shared" ca="1" si="110"/>
        <v/>
      </c>
      <c r="AN102" s="467"/>
      <c r="AO102" s="468" t="str">
        <f t="shared" ca="1" si="123"/>
        <v/>
      </c>
      <c r="AP102" s="468"/>
      <c r="AQ102" s="192">
        <f t="shared" si="111"/>
        <v>0</v>
      </c>
      <c r="AR102" s="192">
        <f t="shared" si="112"/>
        <v>0</v>
      </c>
      <c r="AS102" s="22">
        <f t="shared" si="113"/>
        <v>0</v>
      </c>
      <c r="AT102" s="193">
        <f t="shared" si="114"/>
        <v>0</v>
      </c>
      <c r="AU102" s="192">
        <f t="shared" si="115"/>
        <v>0</v>
      </c>
      <c r="AV102" s="192">
        <f t="shared" si="116"/>
        <v>0</v>
      </c>
      <c r="AW102" s="22">
        <f t="shared" si="117"/>
        <v>0</v>
      </c>
      <c r="AX102" s="22">
        <f t="shared" si="118"/>
        <v>0</v>
      </c>
      <c r="AY102" s="192">
        <f t="shared" si="119"/>
        <v>0</v>
      </c>
      <c r="AZ102" s="192">
        <f t="shared" si="120"/>
        <v>0</v>
      </c>
      <c r="BA102" s="138">
        <f t="shared" si="29"/>
        <v>0</v>
      </c>
      <c r="BB102" s="138">
        <f t="shared" si="30"/>
        <v>0</v>
      </c>
      <c r="BC102" s="138">
        <f t="shared" si="31"/>
        <v>0</v>
      </c>
      <c r="BD102" s="138">
        <f t="shared" si="34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5" hidden="1" thickBot="1">
      <c r="A103" s="208"/>
      <c r="B103" s="209"/>
      <c r="C103" s="229"/>
      <c r="D103" s="230" t="str">
        <f t="shared" si="124"/>
        <v>Rodenbach S/B</v>
      </c>
      <c r="E103" s="231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21"/>
        <v/>
      </c>
      <c r="Q103" s="219" t="str">
        <f t="shared" si="108"/>
        <v/>
      </c>
      <c r="R103" s="218" t="str">
        <f t="shared" si="122"/>
        <v/>
      </c>
      <c r="S103" s="219" t="str">
        <f t="shared" si="109"/>
        <v/>
      </c>
      <c r="T103" s="190">
        <f t="shared" si="32"/>
        <v>0</v>
      </c>
      <c r="U103" s="191">
        <f t="shared" si="33"/>
        <v>0</v>
      </c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1" t="str">
        <f t="shared" ca="1" si="110"/>
        <v/>
      </c>
      <c r="AN103" s="471"/>
      <c r="AO103" s="472" t="str">
        <f t="shared" ca="1" si="123"/>
        <v/>
      </c>
      <c r="AP103" s="472"/>
      <c r="AQ103" s="192">
        <f t="shared" si="111"/>
        <v>0</v>
      </c>
      <c r="AR103" s="192">
        <f t="shared" si="112"/>
        <v>0</v>
      </c>
      <c r="AS103" s="22">
        <f t="shared" si="113"/>
        <v>0</v>
      </c>
      <c r="AT103" s="193">
        <f t="shared" si="114"/>
        <v>0</v>
      </c>
      <c r="AU103" s="192">
        <f t="shared" si="115"/>
        <v>0</v>
      </c>
      <c r="AV103" s="192">
        <f t="shared" si="116"/>
        <v>0</v>
      </c>
      <c r="AW103" s="22">
        <f t="shared" si="117"/>
        <v>0</v>
      </c>
      <c r="AX103" s="22">
        <f t="shared" si="118"/>
        <v>0</v>
      </c>
      <c r="AY103" s="192">
        <f t="shared" si="119"/>
        <v>0</v>
      </c>
      <c r="AZ103" s="192">
        <f t="shared" si="120"/>
        <v>0</v>
      </c>
      <c r="BA103" s="138">
        <f t="shared" si="29"/>
        <v>0</v>
      </c>
      <c r="BB103" s="138">
        <f t="shared" si="30"/>
        <v>0</v>
      </c>
      <c r="BC103" s="138">
        <f t="shared" si="31"/>
        <v>0</v>
      </c>
      <c r="BD103" s="138">
        <f t="shared" si="34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5" customHeight="1" thickBot="1">
      <c r="A104" s="20"/>
      <c r="C104" s="22"/>
      <c r="D104" s="220"/>
      <c r="E104" s="220"/>
      <c r="T104" s="190">
        <f t="shared" si="32"/>
        <v>0</v>
      </c>
      <c r="U104" s="191">
        <f t="shared" si="33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T104" s="193"/>
      <c r="AU104" s="192"/>
      <c r="AV104" s="192"/>
      <c r="AW104" s="22"/>
      <c r="AX104" s="22"/>
      <c r="AY104" s="192"/>
      <c r="AZ104" s="192"/>
      <c r="BA104" s="223">
        <f t="shared" ref="BA104:BH104" si="125">SUM(BA94:BA103)</f>
        <v>0</v>
      </c>
      <c r="BB104" s="223">
        <f t="shared" si="125"/>
        <v>1</v>
      </c>
      <c r="BC104" s="223">
        <f t="shared" si="125"/>
        <v>0</v>
      </c>
      <c r="BD104" s="223">
        <f t="shared" si="125"/>
        <v>2</v>
      </c>
      <c r="BE104" s="223">
        <f t="shared" si="125"/>
        <v>1</v>
      </c>
      <c r="BF104" s="223">
        <f t="shared" si="125"/>
        <v>1</v>
      </c>
      <c r="BG104" s="223">
        <f t="shared" si="125"/>
        <v>0</v>
      </c>
      <c r="BH104" s="223">
        <f t="shared" si="125"/>
        <v>2</v>
      </c>
      <c r="BI104" s="22">
        <f>SUM(BA104:BH104)</f>
        <v>7</v>
      </c>
    </row>
    <row r="105" spans="1:61" ht="15" customHeight="1" thickBot="1">
      <c r="A105" s="177"/>
      <c r="B105" s="178">
        <v>43129</v>
      </c>
      <c r="C105" s="232"/>
      <c r="D105" s="225" t="str">
        <f>E21</f>
        <v>Niederkirchen/Roßbach II</v>
      </c>
      <c r="E105" s="181" t="str">
        <f>E3</f>
        <v>Rodenbach N/G</v>
      </c>
      <c r="F105" s="184"/>
      <c r="G105" s="185"/>
      <c r="H105" s="182"/>
      <c r="I105" s="183"/>
      <c r="J105" s="184"/>
      <c r="K105" s="185"/>
      <c r="L105" s="182"/>
      <c r="M105" s="183"/>
      <c r="N105" s="184"/>
      <c r="O105" s="185"/>
      <c r="P105" s="188" t="str">
        <f>IF(F105="","",F105+H105+J105+L105+N105)</f>
        <v/>
      </c>
      <c r="Q105" s="189" t="str">
        <f t="shared" ref="Q105:Q114" si="126">IF(G105="","",G105+I105+K105+M105+O105)</f>
        <v/>
      </c>
      <c r="R105" s="188" t="str">
        <f>IF(F105="","",AQ105+AS105+AU105+AW105+AY105)</f>
        <v/>
      </c>
      <c r="S105" s="189" t="str">
        <f t="shared" ref="S105:S114" si="127">IF(G105="","",AR105+AT105+AV105+AX105+AZ105)</f>
        <v/>
      </c>
      <c r="T105" s="190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91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4" t="str">
        <f t="shared" ref="AM105:AM114" ca="1" si="130">IF(U105&lt;&gt;"","",IF(C105&lt;&gt;"","verlegt",IF(B105&lt;TODAY(),"offen","")))</f>
        <v/>
      </c>
      <c r="AN105" s="464"/>
      <c r="AO105" s="465" t="str">
        <f ca="1">IF(U105&lt;&gt;"","",IF(C105="","",IF(C105&lt;TODAY(),"offen","")))</f>
        <v/>
      </c>
      <c r="AP105" s="465"/>
      <c r="AQ105" s="192">
        <f t="shared" ref="AQ105:AQ114" si="131">IF(F105&gt;G105,1,0)</f>
        <v>0</v>
      </c>
      <c r="AR105" s="192">
        <f t="shared" ref="AR105:AR114" si="132">IF(G105&gt;F105,1,0)</f>
        <v>0</v>
      </c>
      <c r="AS105" s="22">
        <f t="shared" ref="AS105:AS114" si="133">IF(H105&gt;I105,1,0)</f>
        <v>0</v>
      </c>
      <c r="AT105" s="193">
        <f t="shared" ref="AT105:AT114" si="134">IF(I105&gt;H105,1,0)</f>
        <v>0</v>
      </c>
      <c r="AU105" s="192">
        <f t="shared" ref="AU105:AU114" si="135">IF(J105&gt;K105,1,0)</f>
        <v>0</v>
      </c>
      <c r="AV105" s="192">
        <f t="shared" ref="AV105:AV114" si="136">IF(K105&gt;J105,1,0)</f>
        <v>0</v>
      </c>
      <c r="AW105" s="22">
        <f t="shared" ref="AW105:AW114" si="137">IF(L105&gt;M105,1,0)</f>
        <v>0</v>
      </c>
      <c r="AX105" s="22">
        <f t="shared" ref="AX105:AX114" si="138">IF(M105&gt;L105,1,0)</f>
        <v>0</v>
      </c>
      <c r="AY105" s="192">
        <f t="shared" ref="AY105:AY114" si="139">IF(N105&gt;O105,1,0)</f>
        <v>0</v>
      </c>
      <c r="AZ105" s="192">
        <f t="shared" ref="AZ105:AZ114" si="140">IF(O105&gt;N105,1,0)</f>
        <v>0</v>
      </c>
      <c r="BA105" s="138">
        <f t="shared" ref="BA105:BA158" si="141">IF(T105=3,1,0)</f>
        <v>0</v>
      </c>
      <c r="BB105" s="138">
        <f t="shared" ref="BB105:BB158" si="142">IF(T105=2,1,0)</f>
        <v>0</v>
      </c>
      <c r="BC105" s="138">
        <f t="shared" ref="BC105:BC158" si="143">IF(T105=1,1,0)</f>
        <v>0</v>
      </c>
      <c r="BD105" s="138">
        <f t="shared" ref="BD105:BD158" si="144">IF(AND(T105=0,U105&lt;&gt;0),1,0)</f>
        <v>0</v>
      </c>
      <c r="BE105" s="138">
        <f>IF(U44=3,1,0)</f>
        <v>0</v>
      </c>
      <c r="BF105" s="138">
        <f>IF(U44=2,1,0)</f>
        <v>1</v>
      </c>
      <c r="BG105" s="138">
        <f>IF(U44=1,1,0)</f>
        <v>0</v>
      </c>
      <c r="BH105" s="138">
        <f>IF(AND(U44=0,T44&lt;&gt;0),1,0)</f>
        <v>0</v>
      </c>
      <c r="BI105" s="22"/>
    </row>
    <row r="106" spans="1:61" ht="15" customHeight="1" thickBot="1">
      <c r="A106" s="194"/>
      <c r="B106" s="195">
        <v>43220</v>
      </c>
      <c r="C106" s="226"/>
      <c r="D106" s="227" t="str">
        <f>D105</f>
        <v>Niederkirchen/Roßbach II</v>
      </c>
      <c r="E106" s="198" t="str">
        <f>E6</f>
        <v>Erlenbach/Morlautern</v>
      </c>
      <c r="F106" s="201">
        <v>7</v>
      </c>
      <c r="G106" s="202">
        <v>25</v>
      </c>
      <c r="H106" s="199">
        <v>21</v>
      </c>
      <c r="I106" s="200">
        <v>25</v>
      </c>
      <c r="J106" s="201">
        <v>20</v>
      </c>
      <c r="K106" s="202">
        <v>25</v>
      </c>
      <c r="L106" s="199"/>
      <c r="M106" s="200"/>
      <c r="N106" s="201"/>
      <c r="O106" s="202"/>
      <c r="P106" s="205">
        <f t="shared" ref="P106:P114" si="145">IF(F106="","",F106+H106+J106+L106+N106)</f>
        <v>48</v>
      </c>
      <c r="Q106" s="206">
        <f t="shared" si="126"/>
        <v>75</v>
      </c>
      <c r="R106" s="205">
        <f t="shared" ref="R106:R114" si="146">IF(F106="","",AQ106+AS106+AU106+AW106+AY106)</f>
        <v>0</v>
      </c>
      <c r="S106" s="206">
        <f t="shared" si="127"/>
        <v>3</v>
      </c>
      <c r="T106" s="190">
        <f t="shared" si="128"/>
        <v>0</v>
      </c>
      <c r="U106" s="191">
        <f t="shared" si="129"/>
        <v>3</v>
      </c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7" t="str">
        <f t="shared" ca="1" si="130"/>
        <v/>
      </c>
      <c r="AN106" s="467"/>
      <c r="AO106" s="468" t="str">
        <f t="shared" ref="AO106:AO114" ca="1" si="147">IF(U106&lt;&gt;"","",IF(C106="","",IF(C106&lt;TODAY(),"offen","")))</f>
        <v/>
      </c>
      <c r="AP106" s="468"/>
      <c r="AQ106" s="192">
        <f t="shared" si="131"/>
        <v>0</v>
      </c>
      <c r="AR106" s="192">
        <f t="shared" si="132"/>
        <v>1</v>
      </c>
      <c r="AS106" s="22">
        <f t="shared" si="133"/>
        <v>0</v>
      </c>
      <c r="AT106" s="193">
        <f t="shared" si="134"/>
        <v>1</v>
      </c>
      <c r="AU106" s="192">
        <f t="shared" si="135"/>
        <v>0</v>
      </c>
      <c r="AV106" s="192">
        <f t="shared" si="136"/>
        <v>1</v>
      </c>
      <c r="AW106" s="22">
        <f t="shared" si="137"/>
        <v>0</v>
      </c>
      <c r="AX106" s="22">
        <f t="shared" si="138"/>
        <v>0</v>
      </c>
      <c r="AY106" s="192">
        <f t="shared" si="139"/>
        <v>0</v>
      </c>
      <c r="AZ106" s="192">
        <f t="shared" si="140"/>
        <v>0</v>
      </c>
      <c r="BA106" s="138">
        <f t="shared" si="141"/>
        <v>0</v>
      </c>
      <c r="BB106" s="138">
        <f t="shared" si="142"/>
        <v>0</v>
      </c>
      <c r="BC106" s="138">
        <f t="shared" si="143"/>
        <v>0</v>
      </c>
      <c r="BD106" s="138">
        <f t="shared" si="144"/>
        <v>1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1</v>
      </c>
      <c r="BI106" s="22"/>
    </row>
    <row r="107" spans="1:61" ht="15" customHeight="1" thickBot="1">
      <c r="A107" s="194"/>
      <c r="B107" s="195">
        <v>43206</v>
      </c>
      <c r="C107" s="226"/>
      <c r="D107" s="227" t="str">
        <f t="shared" ref="D107:D114" si="148">D106</f>
        <v>Niederkirchen/Roßbach II</v>
      </c>
      <c r="E107" s="198" t="str">
        <f>E9</f>
        <v>TSG Trippstadt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45"/>
        <v/>
      </c>
      <c r="Q107" s="206" t="str">
        <f t="shared" si="126"/>
        <v/>
      </c>
      <c r="R107" s="205" t="str">
        <f t="shared" si="146"/>
        <v/>
      </c>
      <c r="S107" s="206" t="str">
        <f t="shared" si="127"/>
        <v/>
      </c>
      <c r="T107" s="190">
        <f t="shared" si="128"/>
        <v>0</v>
      </c>
      <c r="U107" s="191">
        <f t="shared" si="129"/>
        <v>0</v>
      </c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7" t="str">
        <f t="shared" ca="1" si="130"/>
        <v/>
      </c>
      <c r="AN107" s="467"/>
      <c r="AO107" s="468" t="str">
        <f t="shared" ca="1" si="147"/>
        <v/>
      </c>
      <c r="AP107" s="468"/>
      <c r="AQ107" s="192">
        <f t="shared" si="131"/>
        <v>0</v>
      </c>
      <c r="AR107" s="192">
        <f t="shared" si="132"/>
        <v>0</v>
      </c>
      <c r="AS107" s="22">
        <f t="shared" si="133"/>
        <v>0</v>
      </c>
      <c r="AT107" s="193">
        <f t="shared" si="134"/>
        <v>0</v>
      </c>
      <c r="AU107" s="192">
        <f t="shared" si="135"/>
        <v>0</v>
      </c>
      <c r="AV107" s="192">
        <f t="shared" si="136"/>
        <v>0</v>
      </c>
      <c r="AW107" s="22">
        <f t="shared" si="137"/>
        <v>0</v>
      </c>
      <c r="AX107" s="22">
        <f t="shared" si="138"/>
        <v>0</v>
      </c>
      <c r="AY107" s="192">
        <f t="shared" si="139"/>
        <v>0</v>
      </c>
      <c r="AZ107" s="192">
        <f t="shared" si="140"/>
        <v>0</v>
      </c>
      <c r="BA107" s="138">
        <f t="shared" si="141"/>
        <v>0</v>
      </c>
      <c r="BB107" s="138">
        <f t="shared" si="142"/>
        <v>0</v>
      </c>
      <c r="BC107" s="138">
        <f t="shared" si="143"/>
        <v>0</v>
      </c>
      <c r="BD107" s="138">
        <f t="shared" si="144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5" customHeight="1" thickBot="1">
      <c r="A108" s="194"/>
      <c r="B108" s="195">
        <v>43234</v>
      </c>
      <c r="C108" s="228"/>
      <c r="D108" s="227" t="str">
        <f t="shared" si="148"/>
        <v>Niederkirchen/Roßbach II</v>
      </c>
      <c r="E108" s="198" t="str">
        <f>E12</f>
        <v>SV Miesau</v>
      </c>
      <c r="F108" s="201">
        <v>3</v>
      </c>
      <c r="G108" s="202">
        <v>25</v>
      </c>
      <c r="H108" s="199">
        <v>5</v>
      </c>
      <c r="I108" s="200">
        <v>25</v>
      </c>
      <c r="J108" s="201">
        <v>9</v>
      </c>
      <c r="K108" s="202">
        <v>25</v>
      </c>
      <c r="L108" s="199"/>
      <c r="M108" s="200"/>
      <c r="N108" s="201"/>
      <c r="O108" s="202"/>
      <c r="P108" s="205">
        <f t="shared" si="145"/>
        <v>17</v>
      </c>
      <c r="Q108" s="206">
        <f t="shared" si="126"/>
        <v>75</v>
      </c>
      <c r="R108" s="205">
        <f t="shared" si="146"/>
        <v>0</v>
      </c>
      <c r="S108" s="206">
        <f t="shared" si="127"/>
        <v>3</v>
      </c>
      <c r="T108" s="190">
        <f t="shared" si="128"/>
        <v>0</v>
      </c>
      <c r="U108" s="191">
        <f t="shared" si="129"/>
        <v>3</v>
      </c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9" t="str">
        <f t="shared" ca="1" si="130"/>
        <v/>
      </c>
      <c r="AN108" s="469"/>
      <c r="AO108" s="468" t="str">
        <f t="shared" ca="1" si="147"/>
        <v/>
      </c>
      <c r="AP108" s="468"/>
      <c r="AQ108" s="192">
        <f t="shared" si="131"/>
        <v>0</v>
      </c>
      <c r="AR108" s="192">
        <f t="shared" si="132"/>
        <v>1</v>
      </c>
      <c r="AS108" s="22">
        <f t="shared" si="133"/>
        <v>0</v>
      </c>
      <c r="AT108" s="193">
        <f t="shared" si="134"/>
        <v>1</v>
      </c>
      <c r="AU108" s="192">
        <f t="shared" si="135"/>
        <v>0</v>
      </c>
      <c r="AV108" s="192">
        <f t="shared" si="136"/>
        <v>1</v>
      </c>
      <c r="AW108" s="22">
        <f t="shared" si="137"/>
        <v>0</v>
      </c>
      <c r="AX108" s="22">
        <f t="shared" si="138"/>
        <v>0</v>
      </c>
      <c r="AY108" s="192">
        <f t="shared" si="139"/>
        <v>0</v>
      </c>
      <c r="AZ108" s="192">
        <f t="shared" si="140"/>
        <v>0</v>
      </c>
      <c r="BA108" s="138">
        <f t="shared" si="141"/>
        <v>0</v>
      </c>
      <c r="BB108" s="138">
        <f t="shared" si="142"/>
        <v>0</v>
      </c>
      <c r="BC108" s="138">
        <f t="shared" si="143"/>
        <v>0</v>
      </c>
      <c r="BD108" s="138">
        <f t="shared" si="144"/>
        <v>1</v>
      </c>
      <c r="BE108" s="138">
        <f>IF(U77=3,1,0)</f>
        <v>0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5" customHeight="1" thickBot="1">
      <c r="A109" s="194"/>
      <c r="B109" s="195">
        <v>43150</v>
      </c>
      <c r="C109" s="226"/>
      <c r="D109" s="227" t="str">
        <f t="shared" si="148"/>
        <v>Niederkirchen/Roßbach II</v>
      </c>
      <c r="E109" s="198" t="str">
        <f>E15</f>
        <v>Niederkirchen/Roßbach I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45"/>
        <v/>
      </c>
      <c r="Q109" s="206" t="str">
        <f t="shared" si="126"/>
        <v/>
      </c>
      <c r="R109" s="205" t="str">
        <f t="shared" si="146"/>
        <v/>
      </c>
      <c r="S109" s="206" t="str">
        <f t="shared" si="127"/>
        <v/>
      </c>
      <c r="T109" s="190">
        <f t="shared" si="128"/>
        <v>0</v>
      </c>
      <c r="U109" s="191">
        <f t="shared" si="129"/>
        <v>0</v>
      </c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7" t="str">
        <f t="shared" ca="1" si="130"/>
        <v/>
      </c>
      <c r="AN109" s="467"/>
      <c r="AO109" s="468" t="str">
        <f t="shared" ca="1" si="147"/>
        <v/>
      </c>
      <c r="AP109" s="468"/>
      <c r="AQ109" s="192">
        <f t="shared" si="131"/>
        <v>0</v>
      </c>
      <c r="AR109" s="192">
        <f t="shared" si="132"/>
        <v>0</v>
      </c>
      <c r="AS109" s="22">
        <f t="shared" si="133"/>
        <v>0</v>
      </c>
      <c r="AT109" s="193">
        <f t="shared" si="134"/>
        <v>0</v>
      </c>
      <c r="AU109" s="192">
        <f t="shared" si="135"/>
        <v>0</v>
      </c>
      <c r="AV109" s="192">
        <f t="shared" si="136"/>
        <v>0</v>
      </c>
      <c r="AW109" s="22">
        <f t="shared" si="137"/>
        <v>0</v>
      </c>
      <c r="AX109" s="22">
        <f t="shared" si="138"/>
        <v>0</v>
      </c>
      <c r="AY109" s="192">
        <f t="shared" si="139"/>
        <v>0</v>
      </c>
      <c r="AZ109" s="192">
        <f t="shared" si="140"/>
        <v>0</v>
      </c>
      <c r="BA109" s="138">
        <f t="shared" si="141"/>
        <v>0</v>
      </c>
      <c r="BB109" s="138">
        <f t="shared" si="142"/>
        <v>0</v>
      </c>
      <c r="BC109" s="138">
        <f t="shared" si="143"/>
        <v>0</v>
      </c>
      <c r="BD109" s="138">
        <f t="shared" si="144"/>
        <v>0</v>
      </c>
      <c r="BE109" s="138">
        <f>IF(U88=3,1,0)</f>
        <v>0</v>
      </c>
      <c r="BF109" s="138">
        <f>IF(U88=2,1,0)</f>
        <v>0</v>
      </c>
      <c r="BG109" s="138">
        <f>IF(U88=1,1,0)</f>
        <v>1</v>
      </c>
      <c r="BH109" s="138">
        <f>IF(AND(U88=0,T88&lt;&gt;0),1,0)</f>
        <v>0</v>
      </c>
      <c r="BI109" s="22"/>
    </row>
    <row r="110" spans="1:61" ht="15" customHeight="1" thickBot="1">
      <c r="A110" s="194"/>
      <c r="B110" s="195">
        <v>43164</v>
      </c>
      <c r="C110" s="226"/>
      <c r="D110" s="227" t="str">
        <f t="shared" si="148"/>
        <v>Niederkirchen/Roßbach II</v>
      </c>
      <c r="E110" s="198" t="str">
        <f>E18</f>
        <v>Rodenbach S/B</v>
      </c>
      <c r="F110" s="201"/>
      <c r="G110" s="202"/>
      <c r="H110" s="199"/>
      <c r="I110" s="200"/>
      <c r="J110" s="201"/>
      <c r="K110" s="202"/>
      <c r="L110" s="199"/>
      <c r="M110" s="200"/>
      <c r="N110" s="201"/>
      <c r="O110" s="202"/>
      <c r="P110" s="205" t="str">
        <f t="shared" si="145"/>
        <v/>
      </c>
      <c r="Q110" s="206" t="str">
        <f t="shared" si="126"/>
        <v/>
      </c>
      <c r="R110" s="205" t="str">
        <f t="shared" si="146"/>
        <v/>
      </c>
      <c r="S110" s="206" t="str">
        <f t="shared" si="127"/>
        <v/>
      </c>
      <c r="T110" s="190">
        <f t="shared" si="128"/>
        <v>0</v>
      </c>
      <c r="U110" s="191">
        <f t="shared" si="129"/>
        <v>0</v>
      </c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7" t="str">
        <f t="shared" ca="1" si="130"/>
        <v/>
      </c>
      <c r="AN110" s="467"/>
      <c r="AO110" s="468" t="str">
        <f t="shared" ca="1" si="147"/>
        <v/>
      </c>
      <c r="AP110" s="468"/>
      <c r="AQ110" s="192">
        <f t="shared" si="131"/>
        <v>0</v>
      </c>
      <c r="AR110" s="192">
        <f t="shared" si="132"/>
        <v>0</v>
      </c>
      <c r="AS110" s="22">
        <f t="shared" si="133"/>
        <v>0</v>
      </c>
      <c r="AT110" s="193">
        <f t="shared" si="134"/>
        <v>0</v>
      </c>
      <c r="AU110" s="192">
        <f t="shared" si="135"/>
        <v>0</v>
      </c>
      <c r="AV110" s="192">
        <f t="shared" si="136"/>
        <v>0</v>
      </c>
      <c r="AW110" s="22">
        <f t="shared" si="137"/>
        <v>0</v>
      </c>
      <c r="AX110" s="22">
        <f t="shared" si="138"/>
        <v>0</v>
      </c>
      <c r="AY110" s="192">
        <f t="shared" si="139"/>
        <v>0</v>
      </c>
      <c r="AZ110" s="192">
        <f t="shared" si="140"/>
        <v>0</v>
      </c>
      <c r="BA110" s="138">
        <f t="shared" si="141"/>
        <v>0</v>
      </c>
      <c r="BB110" s="138">
        <f t="shared" si="142"/>
        <v>0</v>
      </c>
      <c r="BC110" s="138">
        <f t="shared" si="143"/>
        <v>0</v>
      </c>
      <c r="BD110" s="138">
        <f t="shared" si="144"/>
        <v>0</v>
      </c>
      <c r="BE110" s="138">
        <f>IF(U99=3,1,0)</f>
        <v>0</v>
      </c>
      <c r="BF110" s="138">
        <f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5" hidden="1" customHeight="1" thickBot="1">
      <c r="A111" s="194"/>
      <c r="B111" s="195"/>
      <c r="C111" s="228"/>
      <c r="D111" s="227" t="str">
        <f t="shared" si="148"/>
        <v>Niederkirchen/Roßbach II</v>
      </c>
      <c r="E111" s="198">
        <f>E24</f>
        <v>0</v>
      </c>
      <c r="F111" s="201"/>
      <c r="G111" s="202"/>
      <c r="H111" s="199"/>
      <c r="I111" s="200"/>
      <c r="J111" s="201"/>
      <c r="K111" s="202"/>
      <c r="L111" s="199"/>
      <c r="M111" s="200"/>
      <c r="N111" s="201"/>
      <c r="O111" s="202"/>
      <c r="P111" s="205" t="str">
        <f t="shared" si="145"/>
        <v/>
      </c>
      <c r="Q111" s="206" t="str">
        <f t="shared" si="126"/>
        <v/>
      </c>
      <c r="R111" s="205" t="str">
        <f t="shared" si="146"/>
        <v/>
      </c>
      <c r="S111" s="206" t="str">
        <f t="shared" si="127"/>
        <v/>
      </c>
      <c r="T111" s="190">
        <f t="shared" si="128"/>
        <v>0</v>
      </c>
      <c r="U111" s="191">
        <f t="shared" si="129"/>
        <v>0</v>
      </c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7" t="str">
        <f t="shared" ca="1" si="130"/>
        <v/>
      </c>
      <c r="AN111" s="467"/>
      <c r="AO111" s="468" t="str">
        <f t="shared" ca="1" si="147"/>
        <v/>
      </c>
      <c r="AP111" s="468"/>
      <c r="AQ111" s="192">
        <f t="shared" si="131"/>
        <v>0</v>
      </c>
      <c r="AR111" s="192">
        <f t="shared" si="132"/>
        <v>0</v>
      </c>
      <c r="AS111" s="22">
        <f t="shared" si="133"/>
        <v>0</v>
      </c>
      <c r="AT111" s="135">
        <f t="shared" si="134"/>
        <v>0</v>
      </c>
      <c r="AU111" s="192">
        <f t="shared" si="135"/>
        <v>0</v>
      </c>
      <c r="AV111" s="192">
        <f t="shared" si="136"/>
        <v>0</v>
      </c>
      <c r="AW111" s="22">
        <f t="shared" si="137"/>
        <v>0</v>
      </c>
      <c r="AX111" s="22">
        <f t="shared" si="138"/>
        <v>0</v>
      </c>
      <c r="AY111" s="192">
        <f t="shared" si="139"/>
        <v>0</v>
      </c>
      <c r="AZ111" s="192">
        <f t="shared" si="140"/>
        <v>0</v>
      </c>
      <c r="BA111" s="138">
        <f t="shared" si="141"/>
        <v>0</v>
      </c>
      <c r="BB111" s="138">
        <f t="shared" si="142"/>
        <v>0</v>
      </c>
      <c r="BC111" s="138">
        <f t="shared" si="143"/>
        <v>0</v>
      </c>
      <c r="BD111" s="138">
        <f t="shared" si="144"/>
        <v>0</v>
      </c>
      <c r="BE111" s="138">
        <f>IF(U122=3,1,0)</f>
        <v>0</v>
      </c>
      <c r="BF111" s="138">
        <f>IF(U100=2,1,0)</f>
        <v>0</v>
      </c>
      <c r="BG111" s="138">
        <f>IF(U100=1,1,0)</f>
        <v>0</v>
      </c>
      <c r="BH111" s="138">
        <f>IF(AND(U100=0,T100&lt;&gt;0),1,0)</f>
        <v>0</v>
      </c>
      <c r="BI111" s="22"/>
    </row>
    <row r="112" spans="1:61" ht="15" hidden="1" customHeight="1" thickBot="1">
      <c r="A112" s="194"/>
      <c r="B112" s="195"/>
      <c r="C112" s="228"/>
      <c r="D112" s="227" t="str">
        <f t="shared" si="148"/>
        <v>Niederkirchen/Roßbach II</v>
      </c>
      <c r="E112" s="198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45"/>
        <v/>
      </c>
      <c r="Q112" s="206" t="str">
        <f t="shared" si="126"/>
        <v/>
      </c>
      <c r="R112" s="205" t="str">
        <f t="shared" si="146"/>
        <v/>
      </c>
      <c r="S112" s="206" t="str">
        <f t="shared" si="127"/>
        <v/>
      </c>
      <c r="T112" s="190">
        <f t="shared" si="128"/>
        <v>0</v>
      </c>
      <c r="U112" s="191">
        <f t="shared" si="129"/>
        <v>0</v>
      </c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7" t="str">
        <f t="shared" ca="1" si="130"/>
        <v/>
      </c>
      <c r="AN112" s="467"/>
      <c r="AO112" s="468" t="str">
        <f t="shared" ca="1" si="147"/>
        <v/>
      </c>
      <c r="AP112" s="468"/>
      <c r="AQ112" s="192">
        <f t="shared" si="131"/>
        <v>0</v>
      </c>
      <c r="AR112" s="192">
        <f t="shared" si="132"/>
        <v>0</v>
      </c>
      <c r="AS112" s="22">
        <f t="shared" si="133"/>
        <v>0</v>
      </c>
      <c r="AT112" s="135">
        <f t="shared" si="134"/>
        <v>0</v>
      </c>
      <c r="AU112" s="192">
        <f t="shared" si="135"/>
        <v>0</v>
      </c>
      <c r="AV112" s="192">
        <f t="shared" si="136"/>
        <v>0</v>
      </c>
      <c r="AW112" s="22">
        <f t="shared" si="137"/>
        <v>0</v>
      </c>
      <c r="AX112" s="22">
        <f t="shared" si="138"/>
        <v>0</v>
      </c>
      <c r="AY112" s="192">
        <f t="shared" si="139"/>
        <v>0</v>
      </c>
      <c r="AZ112" s="192">
        <f t="shared" si="140"/>
        <v>0</v>
      </c>
      <c r="BA112" s="138">
        <f t="shared" si="141"/>
        <v>0</v>
      </c>
      <c r="BB112" s="138">
        <f t="shared" si="142"/>
        <v>0</v>
      </c>
      <c r="BC112" s="138">
        <f t="shared" si="143"/>
        <v>0</v>
      </c>
      <c r="BD112" s="138">
        <f t="shared" si="144"/>
        <v>0</v>
      </c>
      <c r="BE112" s="138">
        <f>IF(U133=3,1,0)</f>
        <v>0</v>
      </c>
      <c r="BF112" s="138">
        <f>IF(U101=2,1,0)</f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5" hidden="1" customHeight="1" thickBot="1">
      <c r="A113" s="194"/>
      <c r="B113" s="195"/>
      <c r="C113" s="228"/>
      <c r="D113" s="227" t="str">
        <f t="shared" si="148"/>
        <v>Niederkirchen/Roßbach II</v>
      </c>
      <c r="E113" s="198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45"/>
        <v/>
      </c>
      <c r="Q113" s="206" t="str">
        <f t="shared" si="126"/>
        <v/>
      </c>
      <c r="R113" s="205" t="str">
        <f t="shared" si="146"/>
        <v/>
      </c>
      <c r="S113" s="206" t="str">
        <f t="shared" si="127"/>
        <v/>
      </c>
      <c r="T113" s="190">
        <f t="shared" si="128"/>
        <v>0</v>
      </c>
      <c r="U113" s="191">
        <f t="shared" si="129"/>
        <v>0</v>
      </c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7" t="str">
        <f t="shared" ca="1" si="130"/>
        <v/>
      </c>
      <c r="AN113" s="467"/>
      <c r="AO113" s="468" t="str">
        <f t="shared" ca="1" si="147"/>
        <v/>
      </c>
      <c r="AP113" s="468"/>
      <c r="AQ113" s="192">
        <f t="shared" si="131"/>
        <v>0</v>
      </c>
      <c r="AR113" s="192">
        <f t="shared" si="132"/>
        <v>0</v>
      </c>
      <c r="AS113" s="22">
        <f t="shared" si="133"/>
        <v>0</v>
      </c>
      <c r="AT113" s="135">
        <f t="shared" si="134"/>
        <v>0</v>
      </c>
      <c r="AU113" s="192">
        <f t="shared" si="135"/>
        <v>0</v>
      </c>
      <c r="AV113" s="192">
        <f t="shared" si="136"/>
        <v>0</v>
      </c>
      <c r="AW113" s="22">
        <f t="shared" si="137"/>
        <v>0</v>
      </c>
      <c r="AX113" s="22">
        <f t="shared" si="138"/>
        <v>0</v>
      </c>
      <c r="AY113" s="192">
        <f t="shared" si="139"/>
        <v>0</v>
      </c>
      <c r="AZ113" s="192">
        <f t="shared" si="140"/>
        <v>0</v>
      </c>
      <c r="BA113" s="138">
        <f t="shared" si="141"/>
        <v>0</v>
      </c>
      <c r="BB113" s="138">
        <f t="shared" si="142"/>
        <v>0</v>
      </c>
      <c r="BC113" s="138">
        <f t="shared" si="143"/>
        <v>0</v>
      </c>
      <c r="BD113" s="138">
        <f t="shared" si="144"/>
        <v>0</v>
      </c>
      <c r="BE113" s="138">
        <f>IF(U144=3,1,0)</f>
        <v>0</v>
      </c>
      <c r="BF113" s="138">
        <f>IF(U102=2,1,0)</f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5" hidden="1" customHeight="1" thickBot="1">
      <c r="A114" s="208"/>
      <c r="B114" s="209"/>
      <c r="C114" s="229"/>
      <c r="D114" s="230" t="str">
        <f t="shared" si="148"/>
        <v>Niederkirchen/Roßbach II</v>
      </c>
      <c r="E114" s="231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45"/>
        <v/>
      </c>
      <c r="Q114" s="219" t="str">
        <f t="shared" si="126"/>
        <v/>
      </c>
      <c r="R114" s="218" t="str">
        <f t="shared" si="146"/>
        <v/>
      </c>
      <c r="S114" s="219" t="str">
        <f t="shared" si="127"/>
        <v/>
      </c>
      <c r="T114" s="190">
        <f t="shared" si="128"/>
        <v>0</v>
      </c>
      <c r="U114" s="191">
        <f t="shared" si="129"/>
        <v>0</v>
      </c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1" t="str">
        <f t="shared" ca="1" si="130"/>
        <v/>
      </c>
      <c r="AN114" s="471"/>
      <c r="AO114" s="472" t="str">
        <f t="shared" ca="1" si="147"/>
        <v/>
      </c>
      <c r="AP114" s="472"/>
      <c r="AQ114" s="192">
        <f t="shared" si="131"/>
        <v>0</v>
      </c>
      <c r="AR114" s="192">
        <f t="shared" si="132"/>
        <v>0</v>
      </c>
      <c r="AS114" s="22">
        <f t="shared" si="133"/>
        <v>0</v>
      </c>
      <c r="AT114" s="135">
        <f t="shared" si="134"/>
        <v>0</v>
      </c>
      <c r="AU114" s="192">
        <f t="shared" si="135"/>
        <v>0</v>
      </c>
      <c r="AV114" s="192">
        <f t="shared" si="136"/>
        <v>0</v>
      </c>
      <c r="AW114" s="22">
        <f t="shared" si="137"/>
        <v>0</v>
      </c>
      <c r="AX114" s="22">
        <f t="shared" si="138"/>
        <v>0</v>
      </c>
      <c r="AY114" s="192">
        <f t="shared" si="139"/>
        <v>0</v>
      </c>
      <c r="AZ114" s="192">
        <f t="shared" si="140"/>
        <v>0</v>
      </c>
      <c r="BA114" s="138">
        <f t="shared" si="141"/>
        <v>0</v>
      </c>
      <c r="BB114" s="138">
        <f t="shared" si="142"/>
        <v>0</v>
      </c>
      <c r="BC114" s="138">
        <f t="shared" si="143"/>
        <v>0</v>
      </c>
      <c r="BD114" s="138">
        <f t="shared" si="144"/>
        <v>0</v>
      </c>
      <c r="BE114" s="138">
        <f>IF(U155=3,1,0)</f>
        <v>0</v>
      </c>
      <c r="BF114" s="138">
        <f>IF(U103=2,1,0)</f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5" hidden="1" customHeight="1" thickBot="1">
      <c r="A115" s="20"/>
      <c r="C115" s="22"/>
      <c r="D115" s="220"/>
      <c r="E115" s="220"/>
      <c r="T115" s="190">
        <f t="shared" si="128"/>
        <v>0</v>
      </c>
      <c r="U115" s="191">
        <f t="shared" si="129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192"/>
      <c r="AV115" s="192"/>
      <c r="AW115" s="22"/>
      <c r="AX115" s="22"/>
      <c r="AY115" s="192"/>
      <c r="AZ115" s="192"/>
      <c r="BA115" s="223">
        <f t="shared" ref="BA115:BH115" si="149">SUM(BA105:BA114)</f>
        <v>0</v>
      </c>
      <c r="BB115" s="223">
        <f t="shared" si="149"/>
        <v>0</v>
      </c>
      <c r="BC115" s="223">
        <f t="shared" si="149"/>
        <v>0</v>
      </c>
      <c r="BD115" s="223">
        <f t="shared" si="149"/>
        <v>2</v>
      </c>
      <c r="BE115" s="223">
        <f t="shared" si="149"/>
        <v>0</v>
      </c>
      <c r="BF115" s="223">
        <f t="shared" si="149"/>
        <v>1</v>
      </c>
      <c r="BG115" s="223">
        <f t="shared" si="149"/>
        <v>1</v>
      </c>
      <c r="BH115" s="223">
        <f t="shared" si="149"/>
        <v>1</v>
      </c>
      <c r="BI115" s="22">
        <f>SUM(BA115:BH115)</f>
        <v>5</v>
      </c>
    </row>
    <row r="116" spans="1:61" ht="15" hidden="1" customHeight="1" thickBot="1">
      <c r="A116" s="177"/>
      <c r="B116" s="178"/>
      <c r="C116" s="224"/>
      <c r="D116" s="225">
        <f>E24</f>
        <v>0</v>
      </c>
      <c r="E116" s="181" t="str">
        <f>E3</f>
        <v>Rodenbach N/G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50">IF(G116="","",G116+I116+K116+M116+O116)</f>
        <v/>
      </c>
      <c r="R116" s="188" t="str">
        <f>IF(F116="","",AQ116+AS116+AU116+AW116+AY116)</f>
        <v/>
      </c>
      <c r="S116" s="189" t="str">
        <f t="shared" ref="S116:S125" si="151">IF(G116="","",AR116+AT116+AV116+AX116+AZ116)</f>
        <v/>
      </c>
      <c r="T116" s="190">
        <f t="shared" si="128"/>
        <v>0</v>
      </c>
      <c r="U116" s="191">
        <f t="shared" si="129"/>
        <v>0</v>
      </c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4" t="str">
        <f t="shared" ref="AM116:AM125" ca="1" si="152">IF(U116&lt;&gt;"","",IF(C116&lt;&gt;"","verlegt",IF(B116&lt;TODAY(),"offen","")))</f>
        <v/>
      </c>
      <c r="AN116" s="464"/>
      <c r="AO116" s="465" t="str">
        <f ca="1">IF(U116&lt;&gt;"","",IF(C116="","",IF(C116&lt;TODAY(),"offen","")))</f>
        <v/>
      </c>
      <c r="AP116" s="465"/>
      <c r="AQ116" s="192">
        <f t="shared" ref="AQ116:AQ125" si="153">IF(F116&gt;G116,1,0)</f>
        <v>0</v>
      </c>
      <c r="AR116" s="192">
        <f t="shared" ref="AR116:AR125" si="154">IF(G116&gt;F116,1,0)</f>
        <v>0</v>
      </c>
      <c r="AS116" s="22">
        <f t="shared" ref="AS116:AS125" si="155">IF(H116&gt;I116,1,0)</f>
        <v>0</v>
      </c>
      <c r="AT116" s="135">
        <f t="shared" ref="AT116:AT125" si="156">IF(I116&gt;H116,1,0)</f>
        <v>0</v>
      </c>
      <c r="AU116" s="192">
        <f t="shared" ref="AU116:AU125" si="157">IF(J116&gt;K116,1,0)</f>
        <v>0</v>
      </c>
      <c r="AV116" s="192">
        <f t="shared" ref="AV116:AV125" si="158">IF(K116&gt;J116,1,0)</f>
        <v>0</v>
      </c>
      <c r="AW116" s="22">
        <f t="shared" ref="AW116:AW125" si="159">IF(L116&gt;M116,1,0)</f>
        <v>0</v>
      </c>
      <c r="AX116" s="22">
        <f t="shared" ref="AX116:AX125" si="160">IF(M116&gt;L116,1,0)</f>
        <v>0</v>
      </c>
      <c r="AY116" s="192">
        <f t="shared" ref="AY116:AY125" si="161">IF(N116&gt;O116,1,0)</f>
        <v>0</v>
      </c>
      <c r="AZ116" s="192">
        <f t="shared" ref="AZ116:AZ125" si="162">IF(O116&gt;N116,1,0)</f>
        <v>0</v>
      </c>
      <c r="BA116" s="138">
        <f t="shared" si="141"/>
        <v>0</v>
      </c>
      <c r="BB116" s="138">
        <f t="shared" si="142"/>
        <v>0</v>
      </c>
      <c r="BC116" s="138">
        <f t="shared" si="143"/>
        <v>0</v>
      </c>
      <c r="BD116" s="138">
        <f t="shared" si="144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5" hidden="1" customHeight="1" thickBot="1">
      <c r="A117" s="194"/>
      <c r="B117" s="195"/>
      <c r="C117" s="228"/>
      <c r="D117" s="227">
        <f>D116</f>
        <v>0</v>
      </c>
      <c r="E117" s="198" t="str">
        <f>E6</f>
        <v>Erlenbach/Morlautern</v>
      </c>
      <c r="F117" s="201"/>
      <c r="G117" s="202"/>
      <c r="H117" s="199"/>
      <c r="I117" s="200"/>
      <c r="J117" s="201"/>
      <c r="K117" s="202"/>
      <c r="L117" s="199"/>
      <c r="M117" s="200"/>
      <c r="N117" s="201"/>
      <c r="O117" s="202"/>
      <c r="P117" s="205" t="str">
        <f t="shared" ref="P117:P125" si="163">IF(F117="","",F117+H117+J117+L117+N117)</f>
        <v/>
      </c>
      <c r="Q117" s="206" t="str">
        <f t="shared" si="150"/>
        <v/>
      </c>
      <c r="R117" s="205" t="str">
        <f t="shared" ref="R117:R125" si="164">IF(F117="","",AQ117+AS117+AU117+AW117+AY117)</f>
        <v/>
      </c>
      <c r="S117" s="206" t="str">
        <f t="shared" si="151"/>
        <v/>
      </c>
      <c r="T117" s="190">
        <f t="shared" si="128"/>
        <v>0</v>
      </c>
      <c r="U117" s="191">
        <f t="shared" si="129"/>
        <v>0</v>
      </c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7" t="str">
        <f t="shared" ca="1" si="152"/>
        <v/>
      </c>
      <c r="AN117" s="467"/>
      <c r="AO117" s="468" t="str">
        <f t="shared" ref="AO117:AO125" ca="1" si="165">IF(U117&lt;&gt;"","",IF(C117="","",IF(C117&lt;TODAY(),"offen","")))</f>
        <v/>
      </c>
      <c r="AP117" s="468"/>
      <c r="AQ117" s="192">
        <f t="shared" si="153"/>
        <v>0</v>
      </c>
      <c r="AR117" s="192">
        <f t="shared" si="154"/>
        <v>0</v>
      </c>
      <c r="AS117" s="22">
        <f t="shared" si="155"/>
        <v>0</v>
      </c>
      <c r="AT117" s="135">
        <f t="shared" si="156"/>
        <v>0</v>
      </c>
      <c r="AU117" s="192">
        <f t="shared" si="157"/>
        <v>0</v>
      </c>
      <c r="AV117" s="192">
        <f t="shared" si="158"/>
        <v>0</v>
      </c>
      <c r="AW117" s="22">
        <f t="shared" si="159"/>
        <v>0</v>
      </c>
      <c r="AX117" s="22">
        <f t="shared" si="160"/>
        <v>0</v>
      </c>
      <c r="AY117" s="192">
        <f t="shared" si="161"/>
        <v>0</v>
      </c>
      <c r="AZ117" s="192">
        <f t="shared" si="162"/>
        <v>0</v>
      </c>
      <c r="BA117" s="138">
        <f t="shared" si="141"/>
        <v>0</v>
      </c>
      <c r="BB117" s="138">
        <f t="shared" si="142"/>
        <v>0</v>
      </c>
      <c r="BC117" s="138">
        <f t="shared" si="143"/>
        <v>0</v>
      </c>
      <c r="BD117" s="138">
        <f t="shared" si="144"/>
        <v>0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5" hidden="1" customHeight="1" thickBot="1">
      <c r="A118" s="194"/>
      <c r="B118" s="195"/>
      <c r="C118" s="228"/>
      <c r="D118" s="227">
        <f t="shared" ref="D118:D125" si="166">D117</f>
        <v>0</v>
      </c>
      <c r="E118" s="198" t="str">
        <f>E9</f>
        <v>TSG Trippstadt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63"/>
        <v/>
      </c>
      <c r="Q118" s="206" t="str">
        <f t="shared" si="150"/>
        <v/>
      </c>
      <c r="R118" s="205" t="str">
        <f t="shared" si="164"/>
        <v/>
      </c>
      <c r="S118" s="206" t="str">
        <f t="shared" si="151"/>
        <v/>
      </c>
      <c r="T118" s="190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91">
        <f t="shared" si="129"/>
        <v>0</v>
      </c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7" t="str">
        <f t="shared" ca="1" si="152"/>
        <v/>
      </c>
      <c r="AN118" s="467"/>
      <c r="AO118" s="468" t="str">
        <f t="shared" ca="1" si="165"/>
        <v/>
      </c>
      <c r="AP118" s="468"/>
      <c r="AQ118" s="192">
        <f t="shared" si="153"/>
        <v>0</v>
      </c>
      <c r="AR118" s="192">
        <f t="shared" si="154"/>
        <v>0</v>
      </c>
      <c r="AS118" s="22">
        <f t="shared" si="155"/>
        <v>0</v>
      </c>
      <c r="AT118" s="135">
        <f t="shared" si="156"/>
        <v>0</v>
      </c>
      <c r="AU118" s="192">
        <f t="shared" si="157"/>
        <v>0</v>
      </c>
      <c r="AV118" s="192">
        <f t="shared" si="158"/>
        <v>0</v>
      </c>
      <c r="AW118" s="22">
        <f t="shared" si="159"/>
        <v>0</v>
      </c>
      <c r="AX118" s="22">
        <f t="shared" si="160"/>
        <v>0</v>
      </c>
      <c r="AY118" s="192">
        <f t="shared" si="161"/>
        <v>0</v>
      </c>
      <c r="AZ118" s="192">
        <f t="shared" si="162"/>
        <v>0</v>
      </c>
      <c r="BA118" s="138">
        <f t="shared" si="141"/>
        <v>0</v>
      </c>
      <c r="BB118" s="138">
        <f t="shared" si="142"/>
        <v>0</v>
      </c>
      <c r="BC118" s="138">
        <f t="shared" si="143"/>
        <v>0</v>
      </c>
      <c r="BD118" s="138">
        <f t="shared" si="144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5" hidden="1" customHeight="1" thickBot="1">
      <c r="A119" s="194"/>
      <c r="B119" s="195"/>
      <c r="C119" s="228"/>
      <c r="D119" s="227">
        <f t="shared" si="166"/>
        <v>0</v>
      </c>
      <c r="E119" s="198" t="str">
        <f>E12</f>
        <v>SV Miesau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63"/>
        <v/>
      </c>
      <c r="Q119" s="206" t="str">
        <f t="shared" si="150"/>
        <v/>
      </c>
      <c r="R119" s="205" t="str">
        <f t="shared" si="164"/>
        <v/>
      </c>
      <c r="S119" s="206" t="str">
        <f t="shared" si="151"/>
        <v/>
      </c>
      <c r="T119" s="190">
        <f t="shared" si="128"/>
        <v>0</v>
      </c>
      <c r="U119" s="191">
        <f t="shared" si="129"/>
        <v>0</v>
      </c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9" t="str">
        <f t="shared" ca="1" si="152"/>
        <v/>
      </c>
      <c r="AN119" s="469"/>
      <c r="AO119" s="468" t="str">
        <f t="shared" ca="1" si="165"/>
        <v/>
      </c>
      <c r="AP119" s="468"/>
      <c r="AQ119" s="192">
        <f t="shared" si="153"/>
        <v>0</v>
      </c>
      <c r="AR119" s="192">
        <f t="shared" si="154"/>
        <v>0</v>
      </c>
      <c r="AS119" s="22">
        <f t="shared" si="155"/>
        <v>0</v>
      </c>
      <c r="AT119" s="135">
        <f t="shared" si="156"/>
        <v>0</v>
      </c>
      <c r="AU119" s="192">
        <f t="shared" si="157"/>
        <v>0</v>
      </c>
      <c r="AV119" s="192">
        <f t="shared" si="158"/>
        <v>0</v>
      </c>
      <c r="AW119" s="22">
        <f t="shared" si="159"/>
        <v>0</v>
      </c>
      <c r="AX119" s="22">
        <f t="shared" si="160"/>
        <v>0</v>
      </c>
      <c r="AY119" s="192">
        <f t="shared" si="161"/>
        <v>0</v>
      </c>
      <c r="AZ119" s="192">
        <f t="shared" si="162"/>
        <v>0</v>
      </c>
      <c r="BA119" s="138">
        <f t="shared" si="141"/>
        <v>0</v>
      </c>
      <c r="BB119" s="138">
        <f t="shared" si="142"/>
        <v>0</v>
      </c>
      <c r="BC119" s="138">
        <f t="shared" si="143"/>
        <v>0</v>
      </c>
      <c r="BD119" s="138">
        <f t="shared" si="144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IF(AND(U78=0,T78&lt;&gt;0),0.1,0)</f>
        <v>0</v>
      </c>
      <c r="BI119" s="22"/>
    </row>
    <row r="120" spans="1:61" ht="15" hidden="1" customHeight="1" thickBot="1">
      <c r="A120" s="194"/>
      <c r="B120" s="195"/>
      <c r="C120" s="228"/>
      <c r="D120" s="227">
        <f t="shared" si="166"/>
        <v>0</v>
      </c>
      <c r="E120" s="198" t="str">
        <f>E15</f>
        <v>Niederkirchen/Roßbach I</v>
      </c>
      <c r="F120" s="201"/>
      <c r="G120" s="202"/>
      <c r="H120" s="199"/>
      <c r="I120" s="200"/>
      <c r="J120" s="201"/>
      <c r="K120" s="202"/>
      <c r="L120" s="199"/>
      <c r="M120" s="200"/>
      <c r="N120" s="201"/>
      <c r="O120" s="202"/>
      <c r="P120" s="205" t="str">
        <f t="shared" si="163"/>
        <v/>
      </c>
      <c r="Q120" s="206" t="str">
        <f t="shared" si="150"/>
        <v/>
      </c>
      <c r="R120" s="205" t="str">
        <f t="shared" si="164"/>
        <v/>
      </c>
      <c r="S120" s="206" t="str">
        <f t="shared" si="151"/>
        <v/>
      </c>
      <c r="T120" s="190">
        <f t="shared" si="128"/>
        <v>0</v>
      </c>
      <c r="U120" s="191">
        <f t="shared" si="129"/>
        <v>0</v>
      </c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7" t="str">
        <f t="shared" ca="1" si="152"/>
        <v/>
      </c>
      <c r="AN120" s="467"/>
      <c r="AO120" s="468" t="str">
        <f t="shared" ca="1" si="165"/>
        <v/>
      </c>
      <c r="AP120" s="468"/>
      <c r="AQ120" s="192">
        <f t="shared" si="153"/>
        <v>0</v>
      </c>
      <c r="AR120" s="192">
        <f t="shared" si="154"/>
        <v>0</v>
      </c>
      <c r="AS120" s="22">
        <f t="shared" si="155"/>
        <v>0</v>
      </c>
      <c r="AT120" s="135">
        <f t="shared" si="156"/>
        <v>0</v>
      </c>
      <c r="AU120" s="192">
        <f t="shared" si="157"/>
        <v>0</v>
      </c>
      <c r="AV120" s="192">
        <f t="shared" si="158"/>
        <v>0</v>
      </c>
      <c r="AW120" s="22">
        <f t="shared" si="159"/>
        <v>0</v>
      </c>
      <c r="AX120" s="22">
        <f t="shared" si="160"/>
        <v>0</v>
      </c>
      <c r="AY120" s="192">
        <f t="shared" si="161"/>
        <v>0</v>
      </c>
      <c r="AZ120" s="192">
        <f t="shared" si="162"/>
        <v>0</v>
      </c>
      <c r="BA120" s="138">
        <f t="shared" si="141"/>
        <v>0</v>
      </c>
      <c r="BB120" s="138">
        <f t="shared" si="142"/>
        <v>0</v>
      </c>
      <c r="BC120" s="138">
        <f t="shared" si="143"/>
        <v>0</v>
      </c>
      <c r="BD120" s="138">
        <f t="shared" si="144"/>
        <v>0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0</v>
      </c>
      <c r="BI120" s="22"/>
    </row>
    <row r="121" spans="1:61" ht="15" hidden="1" customHeight="1" thickBot="1">
      <c r="A121" s="194"/>
      <c r="B121" s="195"/>
      <c r="C121" s="228"/>
      <c r="D121" s="227">
        <f t="shared" si="166"/>
        <v>0</v>
      </c>
      <c r="E121" s="198" t="str">
        <f>E18</f>
        <v>Rodenbach S/B</v>
      </c>
      <c r="F121" s="201"/>
      <c r="G121" s="202"/>
      <c r="H121" s="199"/>
      <c r="I121" s="200"/>
      <c r="J121" s="201"/>
      <c r="K121" s="202"/>
      <c r="L121" s="199"/>
      <c r="M121" s="200"/>
      <c r="N121" s="201"/>
      <c r="O121" s="202"/>
      <c r="P121" s="205" t="str">
        <f t="shared" si="163"/>
        <v/>
      </c>
      <c r="Q121" s="206" t="str">
        <f t="shared" si="150"/>
        <v/>
      </c>
      <c r="R121" s="205" t="str">
        <f t="shared" si="164"/>
        <v/>
      </c>
      <c r="S121" s="206" t="str">
        <f t="shared" si="151"/>
        <v/>
      </c>
      <c r="T121" s="190">
        <f t="shared" si="128"/>
        <v>0</v>
      </c>
      <c r="U121" s="191">
        <f t="shared" si="129"/>
        <v>0</v>
      </c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7" t="str">
        <f t="shared" ca="1" si="152"/>
        <v/>
      </c>
      <c r="AN121" s="467"/>
      <c r="AO121" s="468" t="str">
        <f t="shared" ca="1" si="165"/>
        <v/>
      </c>
      <c r="AP121" s="468"/>
      <c r="AQ121" s="192">
        <f t="shared" si="153"/>
        <v>0</v>
      </c>
      <c r="AR121" s="192">
        <f t="shared" si="154"/>
        <v>0</v>
      </c>
      <c r="AS121" s="22">
        <f t="shared" si="155"/>
        <v>0</v>
      </c>
      <c r="AT121" s="135">
        <f t="shared" si="156"/>
        <v>0</v>
      </c>
      <c r="AU121" s="192">
        <f t="shared" si="157"/>
        <v>0</v>
      </c>
      <c r="AV121" s="192">
        <f t="shared" si="158"/>
        <v>0</v>
      </c>
      <c r="AW121" s="22">
        <f t="shared" si="159"/>
        <v>0</v>
      </c>
      <c r="AX121" s="22">
        <f t="shared" si="160"/>
        <v>0</v>
      </c>
      <c r="AY121" s="192">
        <f t="shared" si="161"/>
        <v>0</v>
      </c>
      <c r="AZ121" s="192">
        <f t="shared" si="162"/>
        <v>0</v>
      </c>
      <c r="BA121" s="138">
        <f t="shared" si="141"/>
        <v>0</v>
      </c>
      <c r="BB121" s="138">
        <f t="shared" si="142"/>
        <v>0</v>
      </c>
      <c r="BC121" s="138">
        <f t="shared" si="143"/>
        <v>0</v>
      </c>
      <c r="BD121" s="138">
        <f t="shared" si="144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0</v>
      </c>
      <c r="BI121" s="22"/>
    </row>
    <row r="122" spans="1:61" ht="15" hidden="1" customHeight="1" thickBot="1">
      <c r="A122" s="194"/>
      <c r="B122" s="195"/>
      <c r="C122" s="228"/>
      <c r="D122" s="227">
        <f t="shared" si="166"/>
        <v>0</v>
      </c>
      <c r="E122" s="198" t="str">
        <f>E21</f>
        <v>Niederkirchen/Roßbach II</v>
      </c>
      <c r="F122" s="201"/>
      <c r="G122" s="202"/>
      <c r="H122" s="199"/>
      <c r="I122" s="200"/>
      <c r="J122" s="201"/>
      <c r="K122" s="202"/>
      <c r="L122" s="199"/>
      <c r="M122" s="200"/>
      <c r="N122" s="201"/>
      <c r="O122" s="202"/>
      <c r="P122" s="205" t="str">
        <f t="shared" si="163"/>
        <v/>
      </c>
      <c r="Q122" s="206" t="str">
        <f t="shared" si="150"/>
        <v/>
      </c>
      <c r="R122" s="205" t="str">
        <f t="shared" si="164"/>
        <v/>
      </c>
      <c r="S122" s="206" t="str">
        <f t="shared" si="151"/>
        <v/>
      </c>
      <c r="T122" s="190">
        <f t="shared" si="128"/>
        <v>0</v>
      </c>
      <c r="U122" s="191">
        <f t="shared" si="129"/>
        <v>0</v>
      </c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7" t="str">
        <f t="shared" ca="1" si="152"/>
        <v/>
      </c>
      <c r="AN122" s="467"/>
      <c r="AO122" s="468" t="str">
        <f t="shared" ca="1" si="165"/>
        <v/>
      </c>
      <c r="AP122" s="468"/>
      <c r="AQ122" s="192">
        <f t="shared" si="153"/>
        <v>0</v>
      </c>
      <c r="AR122" s="192">
        <f t="shared" si="154"/>
        <v>0</v>
      </c>
      <c r="AS122" s="22">
        <f t="shared" si="155"/>
        <v>0</v>
      </c>
      <c r="AT122" s="135">
        <f t="shared" si="156"/>
        <v>0</v>
      </c>
      <c r="AU122" s="192">
        <f t="shared" si="157"/>
        <v>0</v>
      </c>
      <c r="AV122" s="192">
        <f t="shared" si="158"/>
        <v>0</v>
      </c>
      <c r="AW122" s="22">
        <f t="shared" si="159"/>
        <v>0</v>
      </c>
      <c r="AX122" s="22">
        <f t="shared" si="160"/>
        <v>0</v>
      </c>
      <c r="AY122" s="192">
        <f t="shared" si="161"/>
        <v>0</v>
      </c>
      <c r="AZ122" s="192">
        <f t="shared" si="162"/>
        <v>0</v>
      </c>
      <c r="BA122" s="138">
        <f t="shared" si="141"/>
        <v>0</v>
      </c>
      <c r="BB122" s="138">
        <f t="shared" si="142"/>
        <v>0</v>
      </c>
      <c r="BC122" s="138">
        <f t="shared" si="143"/>
        <v>0</v>
      </c>
      <c r="BD122" s="138">
        <f t="shared" si="144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0</v>
      </c>
      <c r="BI122" s="22"/>
    </row>
    <row r="123" spans="1:61" ht="15" hidden="1" customHeight="1" thickBot="1">
      <c r="A123" s="194"/>
      <c r="B123" s="195"/>
      <c r="C123" s="228"/>
      <c r="D123" s="227">
        <f t="shared" si="166"/>
        <v>0</v>
      </c>
      <c r="E123" s="198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63"/>
        <v/>
      </c>
      <c r="Q123" s="206" t="str">
        <f t="shared" si="150"/>
        <v/>
      </c>
      <c r="R123" s="205" t="str">
        <f t="shared" si="164"/>
        <v/>
      </c>
      <c r="S123" s="206" t="str">
        <f t="shared" si="151"/>
        <v/>
      </c>
      <c r="T123" s="190">
        <f t="shared" si="128"/>
        <v>0</v>
      </c>
      <c r="U123" s="191">
        <f t="shared" si="129"/>
        <v>0</v>
      </c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7" t="str">
        <f t="shared" ca="1" si="152"/>
        <v/>
      </c>
      <c r="AN123" s="467"/>
      <c r="AO123" s="468" t="str">
        <f t="shared" ca="1" si="165"/>
        <v/>
      </c>
      <c r="AP123" s="468"/>
      <c r="AQ123" s="192">
        <f t="shared" si="153"/>
        <v>0</v>
      </c>
      <c r="AR123" s="192">
        <f t="shared" si="154"/>
        <v>0</v>
      </c>
      <c r="AS123" s="22">
        <f t="shared" si="155"/>
        <v>0</v>
      </c>
      <c r="AT123" s="135">
        <f t="shared" si="156"/>
        <v>0</v>
      </c>
      <c r="AU123" s="192">
        <f t="shared" si="157"/>
        <v>0</v>
      </c>
      <c r="AV123" s="192">
        <f t="shared" si="158"/>
        <v>0</v>
      </c>
      <c r="AW123" s="22">
        <f t="shared" si="159"/>
        <v>0</v>
      </c>
      <c r="AX123" s="22">
        <f t="shared" si="160"/>
        <v>0</v>
      </c>
      <c r="AY123" s="192">
        <f t="shared" si="161"/>
        <v>0</v>
      </c>
      <c r="AZ123" s="192">
        <f t="shared" si="162"/>
        <v>0</v>
      </c>
      <c r="BA123" s="138">
        <f t="shared" si="141"/>
        <v>0</v>
      </c>
      <c r="BB123" s="138">
        <f t="shared" si="142"/>
        <v>0</v>
      </c>
      <c r="BC123" s="138">
        <f t="shared" si="143"/>
        <v>0</v>
      </c>
      <c r="BD123" s="138">
        <f t="shared" si="144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5" hidden="1" customHeight="1" thickBot="1">
      <c r="A124" s="194"/>
      <c r="B124" s="195"/>
      <c r="C124" s="228"/>
      <c r="D124" s="227">
        <f t="shared" si="166"/>
        <v>0</v>
      </c>
      <c r="E124" s="198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63"/>
        <v/>
      </c>
      <c r="Q124" s="206" t="str">
        <f t="shared" si="150"/>
        <v/>
      </c>
      <c r="R124" s="205" t="str">
        <f t="shared" si="164"/>
        <v/>
      </c>
      <c r="S124" s="206" t="str">
        <f t="shared" si="151"/>
        <v/>
      </c>
      <c r="T124" s="190">
        <f t="shared" si="128"/>
        <v>0</v>
      </c>
      <c r="U124" s="191">
        <f t="shared" si="129"/>
        <v>0</v>
      </c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7" t="str">
        <f t="shared" ca="1" si="152"/>
        <v/>
      </c>
      <c r="AN124" s="467"/>
      <c r="AO124" s="468" t="str">
        <f t="shared" ca="1" si="165"/>
        <v/>
      </c>
      <c r="AP124" s="468"/>
      <c r="AQ124" s="192">
        <f t="shared" si="153"/>
        <v>0</v>
      </c>
      <c r="AR124" s="192">
        <f t="shared" si="154"/>
        <v>0</v>
      </c>
      <c r="AS124" s="22">
        <f t="shared" si="155"/>
        <v>0</v>
      </c>
      <c r="AT124" s="135">
        <f t="shared" si="156"/>
        <v>0</v>
      </c>
      <c r="AU124" s="192">
        <f t="shared" si="157"/>
        <v>0</v>
      </c>
      <c r="AV124" s="192">
        <f t="shared" si="158"/>
        <v>0</v>
      </c>
      <c r="AW124" s="22">
        <f t="shared" si="159"/>
        <v>0</v>
      </c>
      <c r="AX124" s="22">
        <f t="shared" si="160"/>
        <v>0</v>
      </c>
      <c r="AY124" s="192">
        <f t="shared" si="161"/>
        <v>0</v>
      </c>
      <c r="AZ124" s="192">
        <f t="shared" si="162"/>
        <v>0</v>
      </c>
      <c r="BA124" s="138">
        <f t="shared" si="141"/>
        <v>0</v>
      </c>
      <c r="BB124" s="138">
        <f t="shared" si="142"/>
        <v>0</v>
      </c>
      <c r="BC124" s="138">
        <f t="shared" si="143"/>
        <v>0</v>
      </c>
      <c r="BD124" s="138">
        <f t="shared" si="144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5" hidden="1" customHeight="1" thickBot="1">
      <c r="A125" s="208"/>
      <c r="B125" s="209"/>
      <c r="C125" s="229"/>
      <c r="D125" s="230">
        <f t="shared" si="166"/>
        <v>0</v>
      </c>
      <c r="E125" s="231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63"/>
        <v/>
      </c>
      <c r="Q125" s="219" t="str">
        <f t="shared" si="150"/>
        <v/>
      </c>
      <c r="R125" s="218" t="str">
        <f t="shared" si="164"/>
        <v/>
      </c>
      <c r="S125" s="219" t="str">
        <f t="shared" si="151"/>
        <v/>
      </c>
      <c r="T125" s="190">
        <f t="shared" si="128"/>
        <v>0</v>
      </c>
      <c r="U125" s="191">
        <f t="shared" si="129"/>
        <v>0</v>
      </c>
      <c r="V125" s="470"/>
      <c r="W125" s="470"/>
      <c r="X125" s="470"/>
      <c r="Y125" s="470"/>
      <c r="Z125" s="470"/>
      <c r="AA125" s="470"/>
      <c r="AB125" s="470"/>
      <c r="AC125" s="470"/>
      <c r="AD125" s="470"/>
      <c r="AE125" s="470"/>
      <c r="AF125" s="470"/>
      <c r="AG125" s="470"/>
      <c r="AH125" s="470"/>
      <c r="AI125" s="470"/>
      <c r="AJ125" s="470"/>
      <c r="AK125" s="470"/>
      <c r="AL125" s="470"/>
      <c r="AM125" s="471" t="str">
        <f t="shared" ca="1" si="152"/>
        <v/>
      </c>
      <c r="AN125" s="471"/>
      <c r="AO125" s="472" t="str">
        <f t="shared" ca="1" si="165"/>
        <v/>
      </c>
      <c r="AP125" s="472"/>
      <c r="AQ125" s="192">
        <f t="shared" si="153"/>
        <v>0</v>
      </c>
      <c r="AR125" s="192">
        <f t="shared" si="154"/>
        <v>0</v>
      </c>
      <c r="AS125" s="22">
        <f t="shared" si="155"/>
        <v>0</v>
      </c>
      <c r="AT125" s="135">
        <f t="shared" si="156"/>
        <v>0</v>
      </c>
      <c r="AU125" s="192">
        <f t="shared" si="157"/>
        <v>0</v>
      </c>
      <c r="AV125" s="192">
        <f t="shared" si="158"/>
        <v>0</v>
      </c>
      <c r="AW125" s="22">
        <f t="shared" si="159"/>
        <v>0</v>
      </c>
      <c r="AX125" s="22">
        <f t="shared" si="160"/>
        <v>0</v>
      </c>
      <c r="AY125" s="192">
        <f t="shared" si="161"/>
        <v>0</v>
      </c>
      <c r="AZ125" s="192">
        <f t="shared" si="162"/>
        <v>0</v>
      </c>
      <c r="BA125" s="138">
        <f t="shared" si="141"/>
        <v>0</v>
      </c>
      <c r="BB125" s="138">
        <f t="shared" si="142"/>
        <v>0</v>
      </c>
      <c r="BC125" s="138">
        <f t="shared" si="143"/>
        <v>0</v>
      </c>
      <c r="BD125" s="138">
        <f t="shared" si="144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5" hidden="1" customHeight="1" thickBot="1">
      <c r="A126" s="20"/>
      <c r="C126" s="22"/>
      <c r="D126" s="220"/>
      <c r="E126" s="220"/>
      <c r="T126" s="190">
        <f t="shared" si="128"/>
        <v>0</v>
      </c>
      <c r="U126" s="191">
        <f t="shared" si="129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192"/>
      <c r="AV126" s="192"/>
      <c r="AW126" s="22"/>
      <c r="AX126" s="22"/>
      <c r="AY126" s="192"/>
      <c r="AZ126" s="192"/>
      <c r="BA126" s="223">
        <f t="shared" ref="BA126:BH126" si="167">SUM(BA116:BA125)</f>
        <v>0</v>
      </c>
      <c r="BB126" s="223">
        <f t="shared" si="167"/>
        <v>0</v>
      </c>
      <c r="BC126" s="223">
        <f t="shared" si="167"/>
        <v>0</v>
      </c>
      <c r="BD126" s="223">
        <f t="shared" si="167"/>
        <v>0</v>
      </c>
      <c r="BE126" s="223">
        <f t="shared" si="167"/>
        <v>0</v>
      </c>
      <c r="BF126" s="223">
        <f t="shared" si="167"/>
        <v>0</v>
      </c>
      <c r="BG126" s="223">
        <f t="shared" si="167"/>
        <v>0</v>
      </c>
      <c r="BH126" s="223">
        <f t="shared" si="167"/>
        <v>0</v>
      </c>
      <c r="BI126" s="22">
        <f>SUM(BA126:BH126)</f>
        <v>0</v>
      </c>
    </row>
    <row r="127" spans="1:61" ht="15" hidden="1" customHeight="1" thickBot="1">
      <c r="A127" s="177"/>
      <c r="B127" s="178"/>
      <c r="C127" s="224"/>
      <c r="D127" s="225">
        <f>E27</f>
        <v>0</v>
      </c>
      <c r="E127" s="181" t="str">
        <f>E3</f>
        <v>Rodenbach N/G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8">IF(G127="","",G127+I127+K127+M127+O127)</f>
        <v/>
      </c>
      <c r="R127" s="188" t="str">
        <f>IF(F127="","",AQ127+AS127+AU127+AW127+AY127)</f>
        <v/>
      </c>
      <c r="S127" s="189" t="str">
        <f t="shared" ref="S127:S136" si="169">IF(G127="","",AR127+AT127+AV127+AX127+AZ127)</f>
        <v/>
      </c>
      <c r="T127" s="190">
        <f t="shared" si="128"/>
        <v>0</v>
      </c>
      <c r="U127" s="191">
        <f t="shared" si="129"/>
        <v>0</v>
      </c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4" t="str">
        <f t="shared" ref="AM127:AM136" ca="1" si="170">IF(U127&lt;&gt;"","",IF(C127&lt;&gt;"","verlegt",IF(B127&lt;TODAY(),"offen","")))</f>
        <v/>
      </c>
      <c r="AN127" s="464"/>
      <c r="AO127" s="465" t="str">
        <f ca="1">IF(U127&lt;&gt;"","",IF(C127="","",IF(C127&lt;TODAY(),"offen","")))</f>
        <v/>
      </c>
      <c r="AP127" s="465"/>
      <c r="AQ127" s="192">
        <f t="shared" ref="AQ127:AQ136" si="171">IF(F127&gt;G127,1,0)</f>
        <v>0</v>
      </c>
      <c r="AR127" s="192">
        <f t="shared" ref="AR127:AR136" si="172">IF(G127&gt;F127,1,0)</f>
        <v>0</v>
      </c>
      <c r="AS127" s="22">
        <f t="shared" ref="AS127:AS136" si="173">IF(H127&gt;I127,1,0)</f>
        <v>0</v>
      </c>
      <c r="AT127" s="135">
        <f t="shared" ref="AT127:AT136" si="174">IF(I127&gt;H127,1,0)</f>
        <v>0</v>
      </c>
      <c r="AU127" s="192">
        <f t="shared" ref="AU127:AU136" si="175">IF(J127&gt;K127,1,0)</f>
        <v>0</v>
      </c>
      <c r="AV127" s="192">
        <f t="shared" ref="AV127:AV136" si="176">IF(K127&gt;J127,1,0)</f>
        <v>0</v>
      </c>
      <c r="AW127" s="22">
        <f t="shared" ref="AW127:AW136" si="177">IF(L127&gt;M127,1,0)</f>
        <v>0</v>
      </c>
      <c r="AX127" s="22">
        <f t="shared" ref="AX127:AX136" si="178">IF(M127&gt;L127,1,0)</f>
        <v>0</v>
      </c>
      <c r="AY127" s="192">
        <f t="shared" ref="AY127:AY136" si="179">IF(N127&gt;O127,1,0)</f>
        <v>0</v>
      </c>
      <c r="AZ127" s="192">
        <f t="shared" ref="AZ127:AZ136" si="180">IF(O127&gt;N127,1,0)</f>
        <v>0</v>
      </c>
      <c r="BA127" s="138">
        <f t="shared" si="141"/>
        <v>0</v>
      </c>
      <c r="BB127" s="138">
        <f t="shared" si="142"/>
        <v>0</v>
      </c>
      <c r="BC127" s="138">
        <f t="shared" si="143"/>
        <v>0</v>
      </c>
      <c r="BD127" s="138">
        <f t="shared" si="144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5" hidden="1" customHeight="1" thickBot="1">
      <c r="A128" s="194"/>
      <c r="B128" s="195"/>
      <c r="C128" s="228"/>
      <c r="D128" s="227">
        <f>D127</f>
        <v>0</v>
      </c>
      <c r="E128" s="198" t="str">
        <f>E6</f>
        <v>Erlenbach/Morlautern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81">IF(F128="","",F128+H128+J128+L128+N128)</f>
        <v/>
      </c>
      <c r="Q128" s="206" t="str">
        <f t="shared" si="168"/>
        <v/>
      </c>
      <c r="R128" s="205" t="str">
        <f t="shared" ref="R128:R136" si="182">IF(F128="","",AQ128+AS128+AU128+AW128+AY128)</f>
        <v/>
      </c>
      <c r="S128" s="206" t="str">
        <f t="shared" si="169"/>
        <v/>
      </c>
      <c r="T128" s="190">
        <f t="shared" si="128"/>
        <v>0</v>
      </c>
      <c r="U128" s="191">
        <f t="shared" si="129"/>
        <v>0</v>
      </c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7" t="str">
        <f t="shared" ca="1" si="170"/>
        <v/>
      </c>
      <c r="AN128" s="467"/>
      <c r="AO128" s="468" t="str">
        <f t="shared" ref="AO128:AO136" ca="1" si="183">IF(U128&lt;&gt;"","",IF(C128="","",IF(C128&lt;TODAY(),"offen","")))</f>
        <v/>
      </c>
      <c r="AP128" s="468"/>
      <c r="AQ128" s="192">
        <f t="shared" si="171"/>
        <v>0</v>
      </c>
      <c r="AR128" s="192">
        <f t="shared" si="172"/>
        <v>0</v>
      </c>
      <c r="AS128" s="22">
        <f t="shared" si="173"/>
        <v>0</v>
      </c>
      <c r="AT128" s="135">
        <f t="shared" si="174"/>
        <v>0</v>
      </c>
      <c r="AU128" s="192">
        <f t="shared" si="175"/>
        <v>0</v>
      </c>
      <c r="AV128" s="192">
        <f t="shared" si="176"/>
        <v>0</v>
      </c>
      <c r="AW128" s="22">
        <f t="shared" si="177"/>
        <v>0</v>
      </c>
      <c r="AX128" s="22">
        <f t="shared" si="178"/>
        <v>0</v>
      </c>
      <c r="AY128" s="192">
        <f t="shared" si="179"/>
        <v>0</v>
      </c>
      <c r="AZ128" s="192">
        <f t="shared" si="180"/>
        <v>0</v>
      </c>
      <c r="BA128" s="138">
        <f t="shared" si="141"/>
        <v>0</v>
      </c>
      <c r="BB128" s="138">
        <f t="shared" si="142"/>
        <v>0</v>
      </c>
      <c r="BC128" s="138">
        <f t="shared" si="143"/>
        <v>0</v>
      </c>
      <c r="BD128" s="138">
        <f t="shared" si="144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5" hidden="1" customHeight="1" thickBot="1">
      <c r="A129" s="194"/>
      <c r="B129" s="195"/>
      <c r="C129" s="228"/>
      <c r="D129" s="227">
        <f t="shared" ref="D129:D136" si="184">D128</f>
        <v>0</v>
      </c>
      <c r="E129" s="198" t="str">
        <f>E9</f>
        <v>TSG Trippstadt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81"/>
        <v/>
      </c>
      <c r="Q129" s="206" t="str">
        <f t="shared" si="168"/>
        <v/>
      </c>
      <c r="R129" s="205" t="str">
        <f t="shared" si="182"/>
        <v/>
      </c>
      <c r="S129" s="206" t="str">
        <f t="shared" si="169"/>
        <v/>
      </c>
      <c r="T129" s="190">
        <f t="shared" si="128"/>
        <v>0</v>
      </c>
      <c r="U129" s="191">
        <f t="shared" si="129"/>
        <v>0</v>
      </c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7" t="str">
        <f t="shared" ca="1" si="170"/>
        <v/>
      </c>
      <c r="AN129" s="467"/>
      <c r="AO129" s="468" t="str">
        <f t="shared" ca="1" si="183"/>
        <v/>
      </c>
      <c r="AP129" s="468"/>
      <c r="AQ129" s="192">
        <f t="shared" si="171"/>
        <v>0</v>
      </c>
      <c r="AR129" s="192">
        <f t="shared" si="172"/>
        <v>0</v>
      </c>
      <c r="AS129" s="22">
        <f t="shared" si="173"/>
        <v>0</v>
      </c>
      <c r="AT129" s="135">
        <f t="shared" si="174"/>
        <v>0</v>
      </c>
      <c r="AU129" s="192">
        <f t="shared" si="175"/>
        <v>0</v>
      </c>
      <c r="AV129" s="192">
        <f t="shared" si="176"/>
        <v>0</v>
      </c>
      <c r="AW129" s="22">
        <f t="shared" si="177"/>
        <v>0</v>
      </c>
      <c r="AX129" s="22">
        <f t="shared" si="178"/>
        <v>0</v>
      </c>
      <c r="AY129" s="192">
        <f t="shared" si="179"/>
        <v>0</v>
      </c>
      <c r="AZ129" s="192">
        <f t="shared" si="180"/>
        <v>0</v>
      </c>
      <c r="BA129" s="138">
        <f t="shared" si="141"/>
        <v>0</v>
      </c>
      <c r="BB129" s="138">
        <f t="shared" si="142"/>
        <v>0</v>
      </c>
      <c r="BC129" s="138">
        <f t="shared" si="143"/>
        <v>0</v>
      </c>
      <c r="BD129" s="138">
        <f t="shared" si="144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5" hidden="1" customHeight="1" thickBot="1">
      <c r="A130" s="194"/>
      <c r="B130" s="195"/>
      <c r="C130" s="228"/>
      <c r="D130" s="227">
        <f t="shared" si="184"/>
        <v>0</v>
      </c>
      <c r="E130" s="198" t="str">
        <f>E12</f>
        <v>SV Miesau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81"/>
        <v/>
      </c>
      <c r="Q130" s="206" t="str">
        <f t="shared" si="168"/>
        <v/>
      </c>
      <c r="R130" s="205" t="str">
        <f t="shared" si="182"/>
        <v/>
      </c>
      <c r="S130" s="206" t="str">
        <f t="shared" si="169"/>
        <v/>
      </c>
      <c r="T130" s="190">
        <f t="shared" si="128"/>
        <v>0</v>
      </c>
      <c r="U130" s="191">
        <f t="shared" si="129"/>
        <v>0</v>
      </c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9" t="str">
        <f t="shared" ca="1" si="170"/>
        <v/>
      </c>
      <c r="AN130" s="469"/>
      <c r="AO130" s="468" t="str">
        <f t="shared" ca="1" si="183"/>
        <v/>
      </c>
      <c r="AP130" s="468"/>
      <c r="AQ130" s="192">
        <f t="shared" si="171"/>
        <v>0</v>
      </c>
      <c r="AR130" s="192">
        <f t="shared" si="172"/>
        <v>0</v>
      </c>
      <c r="AS130" s="22">
        <f t="shared" si="173"/>
        <v>0</v>
      </c>
      <c r="AT130" s="135">
        <f t="shared" si="174"/>
        <v>0</v>
      </c>
      <c r="AU130" s="192">
        <f t="shared" si="175"/>
        <v>0</v>
      </c>
      <c r="AV130" s="192">
        <f t="shared" si="176"/>
        <v>0</v>
      </c>
      <c r="AW130" s="22">
        <f t="shared" si="177"/>
        <v>0</v>
      </c>
      <c r="AX130" s="22">
        <f t="shared" si="178"/>
        <v>0</v>
      </c>
      <c r="AY130" s="192">
        <f t="shared" si="179"/>
        <v>0</v>
      </c>
      <c r="AZ130" s="192">
        <f t="shared" si="180"/>
        <v>0</v>
      </c>
      <c r="BA130" s="138">
        <f t="shared" si="141"/>
        <v>0</v>
      </c>
      <c r="BB130" s="138">
        <f t="shared" si="142"/>
        <v>0</v>
      </c>
      <c r="BC130" s="138">
        <f t="shared" si="143"/>
        <v>0</v>
      </c>
      <c r="BD130" s="138">
        <f t="shared" si="144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5" hidden="1" customHeight="1" thickBot="1">
      <c r="A131" s="194"/>
      <c r="B131" s="195"/>
      <c r="C131" s="228"/>
      <c r="D131" s="227">
        <f t="shared" si="184"/>
        <v>0</v>
      </c>
      <c r="E131" s="198" t="str">
        <f>E15</f>
        <v>Niederkirchen/Roßbach I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81"/>
        <v/>
      </c>
      <c r="Q131" s="206" t="str">
        <f t="shared" si="168"/>
        <v/>
      </c>
      <c r="R131" s="205" t="str">
        <f t="shared" si="182"/>
        <v/>
      </c>
      <c r="S131" s="206" t="str">
        <f t="shared" si="169"/>
        <v/>
      </c>
      <c r="T131" s="190">
        <f t="shared" si="128"/>
        <v>0</v>
      </c>
      <c r="U131" s="191">
        <f t="shared" si="129"/>
        <v>0</v>
      </c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7" t="str">
        <f t="shared" ca="1" si="170"/>
        <v/>
      </c>
      <c r="AN131" s="467"/>
      <c r="AO131" s="468" t="str">
        <f t="shared" ca="1" si="183"/>
        <v/>
      </c>
      <c r="AP131" s="468"/>
      <c r="AQ131" s="192">
        <f t="shared" si="171"/>
        <v>0</v>
      </c>
      <c r="AR131" s="192">
        <f t="shared" si="172"/>
        <v>0</v>
      </c>
      <c r="AS131" s="22">
        <f t="shared" si="173"/>
        <v>0</v>
      </c>
      <c r="AT131" s="135">
        <f t="shared" si="174"/>
        <v>0</v>
      </c>
      <c r="AU131" s="192">
        <f t="shared" si="175"/>
        <v>0</v>
      </c>
      <c r="AV131" s="192">
        <f t="shared" si="176"/>
        <v>0</v>
      </c>
      <c r="AW131" s="22">
        <f t="shared" si="177"/>
        <v>0</v>
      </c>
      <c r="AX131" s="22">
        <f t="shared" si="178"/>
        <v>0</v>
      </c>
      <c r="AY131" s="192">
        <f t="shared" si="179"/>
        <v>0</v>
      </c>
      <c r="AZ131" s="192">
        <f t="shared" si="180"/>
        <v>0</v>
      </c>
      <c r="BA131" s="138">
        <f t="shared" si="141"/>
        <v>0</v>
      </c>
      <c r="BB131" s="138">
        <f t="shared" si="142"/>
        <v>0</v>
      </c>
      <c r="BC131" s="138">
        <f t="shared" si="143"/>
        <v>0</v>
      </c>
      <c r="BD131" s="138">
        <f t="shared" si="144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5" hidden="1" customHeight="1" thickBot="1">
      <c r="A132" s="194"/>
      <c r="B132" s="195"/>
      <c r="C132" s="228"/>
      <c r="D132" s="227">
        <f t="shared" si="184"/>
        <v>0</v>
      </c>
      <c r="E132" s="198" t="str">
        <f>E18</f>
        <v>Rodenbach S/B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81"/>
        <v/>
      </c>
      <c r="Q132" s="206" t="str">
        <f t="shared" si="168"/>
        <v/>
      </c>
      <c r="R132" s="205" t="str">
        <f t="shared" si="182"/>
        <v/>
      </c>
      <c r="S132" s="206" t="str">
        <f t="shared" si="169"/>
        <v/>
      </c>
      <c r="T132" s="190">
        <f t="shared" si="128"/>
        <v>0</v>
      </c>
      <c r="U132" s="191">
        <f t="shared" si="129"/>
        <v>0</v>
      </c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7" t="str">
        <f t="shared" ca="1" si="170"/>
        <v/>
      </c>
      <c r="AN132" s="467"/>
      <c r="AO132" s="468" t="str">
        <f t="shared" ca="1" si="183"/>
        <v/>
      </c>
      <c r="AP132" s="468"/>
      <c r="AQ132" s="192">
        <f t="shared" si="171"/>
        <v>0</v>
      </c>
      <c r="AR132" s="192">
        <f t="shared" si="172"/>
        <v>0</v>
      </c>
      <c r="AS132" s="22">
        <f t="shared" si="173"/>
        <v>0</v>
      </c>
      <c r="AT132" s="135">
        <f t="shared" si="174"/>
        <v>0</v>
      </c>
      <c r="AU132" s="192">
        <f t="shared" si="175"/>
        <v>0</v>
      </c>
      <c r="AV132" s="192">
        <f t="shared" si="176"/>
        <v>0</v>
      </c>
      <c r="AW132" s="22">
        <f t="shared" si="177"/>
        <v>0</v>
      </c>
      <c r="AX132" s="22">
        <f t="shared" si="178"/>
        <v>0</v>
      </c>
      <c r="AY132" s="192">
        <f t="shared" si="179"/>
        <v>0</v>
      </c>
      <c r="AZ132" s="192">
        <f t="shared" si="180"/>
        <v>0</v>
      </c>
      <c r="BA132" s="138">
        <f t="shared" si="141"/>
        <v>0</v>
      </c>
      <c r="BB132" s="138">
        <f t="shared" si="142"/>
        <v>0</v>
      </c>
      <c r="BC132" s="138">
        <f t="shared" si="143"/>
        <v>0</v>
      </c>
      <c r="BD132" s="138">
        <f t="shared" si="144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5" hidden="1" customHeight="1" thickBot="1">
      <c r="A133" s="194"/>
      <c r="B133" s="195"/>
      <c r="C133" s="228"/>
      <c r="D133" s="227">
        <f t="shared" si="184"/>
        <v>0</v>
      </c>
      <c r="E133" s="198" t="str">
        <f>E21</f>
        <v>Niederkirchen/Roßbach II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81"/>
        <v/>
      </c>
      <c r="Q133" s="206" t="str">
        <f t="shared" si="168"/>
        <v/>
      </c>
      <c r="R133" s="205" t="str">
        <f t="shared" si="182"/>
        <v/>
      </c>
      <c r="S133" s="206" t="str">
        <f t="shared" si="169"/>
        <v/>
      </c>
      <c r="T133" s="190">
        <f t="shared" si="128"/>
        <v>0</v>
      </c>
      <c r="U133" s="191">
        <f t="shared" si="129"/>
        <v>0</v>
      </c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7" t="str">
        <f t="shared" ca="1" si="170"/>
        <v/>
      </c>
      <c r="AN133" s="467"/>
      <c r="AO133" s="468" t="str">
        <f t="shared" ca="1" si="183"/>
        <v/>
      </c>
      <c r="AP133" s="468"/>
      <c r="AQ133" s="192">
        <f t="shared" si="171"/>
        <v>0</v>
      </c>
      <c r="AR133" s="192">
        <f t="shared" si="172"/>
        <v>0</v>
      </c>
      <c r="AS133" s="22">
        <f t="shared" si="173"/>
        <v>0</v>
      </c>
      <c r="AT133" s="135">
        <f t="shared" si="174"/>
        <v>0</v>
      </c>
      <c r="AU133" s="192">
        <f t="shared" si="175"/>
        <v>0</v>
      </c>
      <c r="AV133" s="192">
        <f t="shared" si="176"/>
        <v>0</v>
      </c>
      <c r="AW133" s="22">
        <f t="shared" si="177"/>
        <v>0</v>
      </c>
      <c r="AX133" s="22">
        <f t="shared" si="178"/>
        <v>0</v>
      </c>
      <c r="AY133" s="192">
        <f t="shared" si="179"/>
        <v>0</v>
      </c>
      <c r="AZ133" s="192">
        <f t="shared" si="180"/>
        <v>0</v>
      </c>
      <c r="BA133" s="138">
        <f t="shared" si="141"/>
        <v>0</v>
      </c>
      <c r="BB133" s="138">
        <f t="shared" si="142"/>
        <v>0</v>
      </c>
      <c r="BC133" s="138">
        <f t="shared" si="143"/>
        <v>0</v>
      </c>
      <c r="BD133" s="138">
        <f t="shared" si="144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5" hidden="1" customHeight="1" thickBot="1">
      <c r="A134" s="194"/>
      <c r="B134" s="195"/>
      <c r="C134" s="228"/>
      <c r="D134" s="227">
        <f t="shared" si="184"/>
        <v>0</v>
      </c>
      <c r="E134" s="198">
        <f>E24</f>
        <v>0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81"/>
        <v/>
      </c>
      <c r="Q134" s="206" t="str">
        <f t="shared" si="168"/>
        <v/>
      </c>
      <c r="R134" s="205" t="str">
        <f t="shared" si="182"/>
        <v/>
      </c>
      <c r="S134" s="206" t="str">
        <f t="shared" si="169"/>
        <v/>
      </c>
      <c r="T134" s="190">
        <f t="shared" si="128"/>
        <v>0</v>
      </c>
      <c r="U134" s="191">
        <f t="shared" si="129"/>
        <v>0</v>
      </c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7" t="str">
        <f t="shared" ca="1" si="170"/>
        <v/>
      </c>
      <c r="AN134" s="467"/>
      <c r="AO134" s="468" t="str">
        <f t="shared" ca="1" si="183"/>
        <v/>
      </c>
      <c r="AP134" s="468"/>
      <c r="AQ134" s="192">
        <f t="shared" si="171"/>
        <v>0</v>
      </c>
      <c r="AR134" s="192">
        <f t="shared" si="172"/>
        <v>0</v>
      </c>
      <c r="AS134" s="22">
        <f t="shared" si="173"/>
        <v>0</v>
      </c>
      <c r="AT134" s="135">
        <f t="shared" si="174"/>
        <v>0</v>
      </c>
      <c r="AU134" s="192">
        <f t="shared" si="175"/>
        <v>0</v>
      </c>
      <c r="AV134" s="192">
        <f t="shared" si="176"/>
        <v>0</v>
      </c>
      <c r="AW134" s="22">
        <f t="shared" si="177"/>
        <v>0</v>
      </c>
      <c r="AX134" s="22">
        <f t="shared" si="178"/>
        <v>0</v>
      </c>
      <c r="AY134" s="192">
        <f t="shared" si="179"/>
        <v>0</v>
      </c>
      <c r="AZ134" s="192">
        <f t="shared" si="180"/>
        <v>0</v>
      </c>
      <c r="BA134" s="138">
        <f t="shared" si="141"/>
        <v>0</v>
      </c>
      <c r="BB134" s="138">
        <f t="shared" si="142"/>
        <v>0</v>
      </c>
      <c r="BC134" s="138">
        <f t="shared" si="143"/>
        <v>0</v>
      </c>
      <c r="BD134" s="138">
        <f t="shared" si="144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5" hidden="1" customHeight="1" thickBot="1">
      <c r="A135" s="194"/>
      <c r="B135" s="195"/>
      <c r="C135" s="228"/>
      <c r="D135" s="227">
        <f t="shared" si="184"/>
        <v>0</v>
      </c>
      <c r="E135" s="198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81"/>
        <v/>
      </c>
      <c r="Q135" s="206" t="str">
        <f t="shared" si="168"/>
        <v/>
      </c>
      <c r="R135" s="205" t="str">
        <f t="shared" si="182"/>
        <v/>
      </c>
      <c r="S135" s="206" t="str">
        <f t="shared" si="169"/>
        <v/>
      </c>
      <c r="T135" s="190">
        <f t="shared" si="128"/>
        <v>0</v>
      </c>
      <c r="U135" s="191">
        <f t="shared" si="129"/>
        <v>0</v>
      </c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7" t="str">
        <f t="shared" ca="1" si="170"/>
        <v/>
      </c>
      <c r="AN135" s="467"/>
      <c r="AO135" s="468" t="str">
        <f t="shared" ca="1" si="183"/>
        <v/>
      </c>
      <c r="AP135" s="468"/>
      <c r="AQ135" s="192">
        <f t="shared" si="171"/>
        <v>0</v>
      </c>
      <c r="AR135" s="192">
        <f t="shared" si="172"/>
        <v>0</v>
      </c>
      <c r="AS135" s="22">
        <f t="shared" si="173"/>
        <v>0</v>
      </c>
      <c r="AT135" s="135">
        <f t="shared" si="174"/>
        <v>0</v>
      </c>
      <c r="AU135" s="192">
        <f t="shared" si="175"/>
        <v>0</v>
      </c>
      <c r="AV135" s="192">
        <f t="shared" si="176"/>
        <v>0</v>
      </c>
      <c r="AW135" s="22">
        <f t="shared" si="177"/>
        <v>0</v>
      </c>
      <c r="AX135" s="22">
        <f t="shared" si="178"/>
        <v>0</v>
      </c>
      <c r="AY135" s="192">
        <f t="shared" si="179"/>
        <v>0</v>
      </c>
      <c r="AZ135" s="192">
        <f t="shared" si="180"/>
        <v>0</v>
      </c>
      <c r="BA135" s="138">
        <f t="shared" si="141"/>
        <v>0</v>
      </c>
      <c r="BB135" s="138">
        <f t="shared" si="142"/>
        <v>0</v>
      </c>
      <c r="BC135" s="138">
        <f t="shared" si="143"/>
        <v>0</v>
      </c>
      <c r="BD135" s="138">
        <f t="shared" si="144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5" hidden="1" customHeight="1" thickBot="1">
      <c r="A136" s="208"/>
      <c r="B136" s="209"/>
      <c r="C136" s="229"/>
      <c r="D136" s="230">
        <f t="shared" si="184"/>
        <v>0</v>
      </c>
      <c r="E136" s="231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81"/>
        <v/>
      </c>
      <c r="Q136" s="219" t="str">
        <f t="shared" si="168"/>
        <v/>
      </c>
      <c r="R136" s="218" t="str">
        <f t="shared" si="182"/>
        <v/>
      </c>
      <c r="S136" s="219" t="str">
        <f t="shared" si="169"/>
        <v/>
      </c>
      <c r="T136" s="190">
        <f t="shared" si="128"/>
        <v>0</v>
      </c>
      <c r="U136" s="191">
        <f t="shared" si="129"/>
        <v>0</v>
      </c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1" t="str">
        <f t="shared" ca="1" si="170"/>
        <v/>
      </c>
      <c r="AN136" s="471"/>
      <c r="AO136" s="472" t="str">
        <f t="shared" ca="1" si="183"/>
        <v/>
      </c>
      <c r="AP136" s="472"/>
      <c r="AQ136" s="192">
        <f t="shared" si="171"/>
        <v>0</v>
      </c>
      <c r="AR136" s="192">
        <f t="shared" si="172"/>
        <v>0</v>
      </c>
      <c r="AS136" s="22">
        <f t="shared" si="173"/>
        <v>0</v>
      </c>
      <c r="AT136" s="135">
        <f t="shared" si="174"/>
        <v>0</v>
      </c>
      <c r="AU136" s="192">
        <f t="shared" si="175"/>
        <v>0</v>
      </c>
      <c r="AV136" s="192">
        <f t="shared" si="176"/>
        <v>0</v>
      </c>
      <c r="AW136" s="22">
        <f t="shared" si="177"/>
        <v>0</v>
      </c>
      <c r="AX136" s="22">
        <f t="shared" si="178"/>
        <v>0</v>
      </c>
      <c r="AY136" s="192">
        <f t="shared" si="179"/>
        <v>0</v>
      </c>
      <c r="AZ136" s="192">
        <f t="shared" si="180"/>
        <v>0</v>
      </c>
      <c r="BA136" s="138">
        <f t="shared" si="141"/>
        <v>0</v>
      </c>
      <c r="BB136" s="138">
        <f t="shared" si="142"/>
        <v>0</v>
      </c>
      <c r="BC136" s="138">
        <f t="shared" si="143"/>
        <v>0</v>
      </c>
      <c r="BD136" s="138">
        <f t="shared" si="144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5" hidden="1" customHeight="1" thickBot="1">
      <c r="A137" s="20"/>
      <c r="C137" s="22"/>
      <c r="D137" s="220"/>
      <c r="E137" s="220"/>
      <c r="T137" s="190">
        <f t="shared" si="128"/>
        <v>0</v>
      </c>
      <c r="U137" s="191">
        <f t="shared" si="129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192"/>
      <c r="AV137" s="192"/>
      <c r="AW137" s="22"/>
      <c r="AX137" s="22"/>
      <c r="AY137" s="192"/>
      <c r="AZ137" s="192"/>
      <c r="BA137" s="223">
        <f t="shared" ref="BA137:BH137" si="185">SUM(BA127:BA136)</f>
        <v>0</v>
      </c>
      <c r="BB137" s="223">
        <f t="shared" si="185"/>
        <v>0</v>
      </c>
      <c r="BC137" s="223">
        <f t="shared" si="185"/>
        <v>0</v>
      </c>
      <c r="BD137" s="223">
        <f t="shared" si="185"/>
        <v>0</v>
      </c>
      <c r="BE137" s="223">
        <f t="shared" si="185"/>
        <v>0</v>
      </c>
      <c r="BF137" s="223">
        <f t="shared" si="185"/>
        <v>0</v>
      </c>
      <c r="BG137" s="223">
        <f t="shared" si="185"/>
        <v>0</v>
      </c>
      <c r="BH137" s="223">
        <f t="shared" si="185"/>
        <v>0</v>
      </c>
      <c r="BI137" s="22">
        <f>SUM(BA137:BH137)</f>
        <v>0</v>
      </c>
    </row>
    <row r="138" spans="1:61" ht="15" hidden="1" customHeight="1" thickBot="1">
      <c r="A138" s="177"/>
      <c r="B138" s="178"/>
      <c r="C138" s="224"/>
      <c r="D138" s="225">
        <f>E30</f>
        <v>0</v>
      </c>
      <c r="E138" s="181" t="str">
        <f>E3</f>
        <v>Rodenbach N/G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86">IF(G138="","",G138+I138+K138+M138+O138)</f>
        <v/>
      </c>
      <c r="R138" s="188" t="str">
        <f>IF(F138="","",AQ138+AS138+AU138+AW138+AY138)</f>
        <v/>
      </c>
      <c r="S138" s="189" t="str">
        <f t="shared" ref="S138:S147" si="187">IF(G138="","",AR138+AT138+AV138+AX138+AZ138)</f>
        <v/>
      </c>
      <c r="T138" s="190">
        <f t="shared" si="128"/>
        <v>0</v>
      </c>
      <c r="U138" s="191">
        <f t="shared" si="129"/>
        <v>0</v>
      </c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4" t="str">
        <f t="shared" ref="AM138:AM147" ca="1" si="188">IF(U138&lt;&gt;"","",IF(C138&lt;&gt;"","verlegt",IF(B138&lt;TODAY(),"offen","")))</f>
        <v/>
      </c>
      <c r="AN138" s="464"/>
      <c r="AO138" s="465" t="str">
        <f ca="1">IF(U138&lt;&gt;"","",IF(C138="","",IF(C138&lt;TODAY(),"offen","")))</f>
        <v/>
      </c>
      <c r="AP138" s="465"/>
      <c r="AQ138" s="192">
        <f t="shared" ref="AQ138:AQ147" si="189">IF(F138&gt;G138,1,0)</f>
        <v>0</v>
      </c>
      <c r="AR138" s="192">
        <f t="shared" ref="AR138:AR147" si="190">IF(G138&gt;F138,1,0)</f>
        <v>0</v>
      </c>
      <c r="AS138" s="22">
        <f t="shared" ref="AS138:AS147" si="191">IF(H138&gt;I138,1,0)</f>
        <v>0</v>
      </c>
      <c r="AT138" s="135">
        <f t="shared" ref="AT138:AT147" si="192">IF(I138&gt;H138,1,0)</f>
        <v>0</v>
      </c>
      <c r="AU138" s="192">
        <f t="shared" ref="AU138:AU147" si="193">IF(J138&gt;K138,1,0)</f>
        <v>0</v>
      </c>
      <c r="AV138" s="192">
        <f t="shared" ref="AV138:AV147" si="194">IF(K138&gt;J138,1,0)</f>
        <v>0</v>
      </c>
      <c r="AW138" s="22">
        <f t="shared" ref="AW138:AW147" si="195">IF(L138&gt;M138,1,0)</f>
        <v>0</v>
      </c>
      <c r="AX138" s="22">
        <f t="shared" ref="AX138:AX147" si="196">IF(M138&gt;L138,1,0)</f>
        <v>0</v>
      </c>
      <c r="AY138" s="192">
        <f t="shared" ref="AY138:AY147" si="197">IF(N138&gt;O138,1,0)</f>
        <v>0</v>
      </c>
      <c r="AZ138" s="192">
        <f t="shared" ref="AZ138:AZ147" si="198">IF(O138&gt;N138,1,0)</f>
        <v>0</v>
      </c>
      <c r="BA138" s="138">
        <f t="shared" si="141"/>
        <v>0</v>
      </c>
      <c r="BB138" s="138">
        <f t="shared" si="142"/>
        <v>0</v>
      </c>
      <c r="BC138" s="138">
        <f t="shared" si="143"/>
        <v>0</v>
      </c>
      <c r="BD138" s="138">
        <f t="shared" si="144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5" hidden="1" customHeight="1" thickBot="1">
      <c r="A139" s="194"/>
      <c r="B139" s="195"/>
      <c r="C139" s="228"/>
      <c r="D139" s="227">
        <f>D138</f>
        <v>0</v>
      </c>
      <c r="E139" s="198" t="str">
        <f>E6</f>
        <v>Erlenbach/Morlautern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9">IF(F139="","",F139+H139+J139+L139+N139)</f>
        <v/>
      </c>
      <c r="Q139" s="206" t="str">
        <f t="shared" si="186"/>
        <v/>
      </c>
      <c r="R139" s="205" t="str">
        <f t="shared" ref="R139:R147" si="200">IF(F139="","",AQ139+AS139+AU139+AW139+AY139)</f>
        <v/>
      </c>
      <c r="S139" s="206" t="str">
        <f t="shared" si="187"/>
        <v/>
      </c>
      <c r="T139" s="190">
        <f t="shared" si="128"/>
        <v>0</v>
      </c>
      <c r="U139" s="191">
        <f t="shared" si="129"/>
        <v>0</v>
      </c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7" t="str">
        <f t="shared" ca="1" si="188"/>
        <v/>
      </c>
      <c r="AN139" s="467"/>
      <c r="AO139" s="468" t="str">
        <f t="shared" ref="AO139:AO147" ca="1" si="201">IF(U139&lt;&gt;"","",IF(C139="","",IF(C139&lt;TODAY(),"offen","")))</f>
        <v/>
      </c>
      <c r="AP139" s="468"/>
      <c r="AQ139" s="192">
        <f t="shared" si="189"/>
        <v>0</v>
      </c>
      <c r="AR139" s="192">
        <f t="shared" si="190"/>
        <v>0</v>
      </c>
      <c r="AS139" s="22">
        <f t="shared" si="191"/>
        <v>0</v>
      </c>
      <c r="AT139" s="135">
        <f t="shared" si="192"/>
        <v>0</v>
      </c>
      <c r="AU139" s="192">
        <f t="shared" si="193"/>
        <v>0</v>
      </c>
      <c r="AV139" s="192">
        <f t="shared" si="194"/>
        <v>0</v>
      </c>
      <c r="AW139" s="22">
        <f t="shared" si="195"/>
        <v>0</v>
      </c>
      <c r="AX139" s="22">
        <f t="shared" si="196"/>
        <v>0</v>
      </c>
      <c r="AY139" s="192">
        <f t="shared" si="197"/>
        <v>0</v>
      </c>
      <c r="AZ139" s="192">
        <f t="shared" si="198"/>
        <v>0</v>
      </c>
      <c r="BA139" s="138">
        <f t="shared" si="141"/>
        <v>0</v>
      </c>
      <c r="BB139" s="138">
        <f t="shared" si="142"/>
        <v>0</v>
      </c>
      <c r="BC139" s="138">
        <f t="shared" si="143"/>
        <v>0</v>
      </c>
      <c r="BD139" s="138">
        <f t="shared" si="144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5" hidden="1" customHeight="1" thickBot="1">
      <c r="A140" s="194"/>
      <c r="B140" s="195"/>
      <c r="C140" s="228"/>
      <c r="D140" s="227">
        <f t="shared" ref="D140:D147" si="202">D139</f>
        <v>0</v>
      </c>
      <c r="E140" s="198" t="str">
        <f>E9</f>
        <v>TSG Trippstadt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9"/>
        <v/>
      </c>
      <c r="Q140" s="206" t="str">
        <f t="shared" si="186"/>
        <v/>
      </c>
      <c r="R140" s="205" t="str">
        <f t="shared" si="200"/>
        <v/>
      </c>
      <c r="S140" s="206" t="str">
        <f t="shared" si="187"/>
        <v/>
      </c>
      <c r="T140" s="190">
        <f t="shared" si="128"/>
        <v>0</v>
      </c>
      <c r="U140" s="191">
        <f t="shared" si="129"/>
        <v>0</v>
      </c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7" t="str">
        <f t="shared" ca="1" si="188"/>
        <v/>
      </c>
      <c r="AN140" s="467"/>
      <c r="AO140" s="468" t="str">
        <f t="shared" ca="1" si="201"/>
        <v/>
      </c>
      <c r="AP140" s="468"/>
      <c r="AQ140" s="192">
        <f t="shared" si="189"/>
        <v>0</v>
      </c>
      <c r="AR140" s="192">
        <f t="shared" si="190"/>
        <v>0</v>
      </c>
      <c r="AS140" s="22">
        <f t="shared" si="191"/>
        <v>0</v>
      </c>
      <c r="AT140" s="135">
        <f t="shared" si="192"/>
        <v>0</v>
      </c>
      <c r="AU140" s="192">
        <f t="shared" si="193"/>
        <v>0</v>
      </c>
      <c r="AV140" s="192">
        <f t="shared" si="194"/>
        <v>0</v>
      </c>
      <c r="AW140" s="22">
        <f t="shared" si="195"/>
        <v>0</v>
      </c>
      <c r="AX140" s="22">
        <f t="shared" si="196"/>
        <v>0</v>
      </c>
      <c r="AY140" s="192">
        <f t="shared" si="197"/>
        <v>0</v>
      </c>
      <c r="AZ140" s="192">
        <f t="shared" si="198"/>
        <v>0</v>
      </c>
      <c r="BA140" s="138">
        <f t="shared" si="141"/>
        <v>0</v>
      </c>
      <c r="BB140" s="138">
        <f t="shared" si="142"/>
        <v>0</v>
      </c>
      <c r="BC140" s="138">
        <f t="shared" si="143"/>
        <v>0</v>
      </c>
      <c r="BD140" s="138">
        <f t="shared" si="144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5" hidden="1" customHeight="1" thickBot="1">
      <c r="A141" s="194"/>
      <c r="B141" s="195"/>
      <c r="C141" s="228"/>
      <c r="D141" s="227">
        <f t="shared" si="202"/>
        <v>0</v>
      </c>
      <c r="E141" s="198" t="str">
        <f>E12</f>
        <v>SV Miesau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9"/>
        <v/>
      </c>
      <c r="Q141" s="206" t="str">
        <f t="shared" si="186"/>
        <v/>
      </c>
      <c r="R141" s="205" t="str">
        <f t="shared" si="200"/>
        <v/>
      </c>
      <c r="S141" s="206" t="str">
        <f t="shared" si="187"/>
        <v/>
      </c>
      <c r="T141" s="190">
        <f t="shared" si="128"/>
        <v>0</v>
      </c>
      <c r="U141" s="191">
        <f t="shared" si="129"/>
        <v>0</v>
      </c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9" t="str">
        <f t="shared" ca="1" si="188"/>
        <v/>
      </c>
      <c r="AN141" s="469"/>
      <c r="AO141" s="468" t="str">
        <f t="shared" ca="1" si="201"/>
        <v/>
      </c>
      <c r="AP141" s="468"/>
      <c r="AQ141" s="192">
        <f t="shared" si="189"/>
        <v>0</v>
      </c>
      <c r="AR141" s="192">
        <f t="shared" si="190"/>
        <v>0</v>
      </c>
      <c r="AS141" s="22">
        <f t="shared" si="191"/>
        <v>0</v>
      </c>
      <c r="AT141" s="135">
        <f t="shared" si="192"/>
        <v>0</v>
      </c>
      <c r="AU141" s="192">
        <f t="shared" si="193"/>
        <v>0</v>
      </c>
      <c r="AV141" s="192">
        <f t="shared" si="194"/>
        <v>0</v>
      </c>
      <c r="AW141" s="22">
        <f t="shared" si="195"/>
        <v>0</v>
      </c>
      <c r="AX141" s="22">
        <f t="shared" si="196"/>
        <v>0</v>
      </c>
      <c r="AY141" s="192">
        <f t="shared" si="197"/>
        <v>0</v>
      </c>
      <c r="AZ141" s="192">
        <f t="shared" si="198"/>
        <v>0</v>
      </c>
      <c r="BA141" s="138">
        <f t="shared" si="141"/>
        <v>0</v>
      </c>
      <c r="BB141" s="138">
        <f t="shared" si="142"/>
        <v>0</v>
      </c>
      <c r="BC141" s="138">
        <f t="shared" si="143"/>
        <v>0</v>
      </c>
      <c r="BD141" s="138">
        <f t="shared" si="144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5" hidden="1" customHeight="1" thickBot="1">
      <c r="A142" s="194"/>
      <c r="B142" s="195"/>
      <c r="C142" s="228"/>
      <c r="D142" s="227">
        <f t="shared" si="202"/>
        <v>0</v>
      </c>
      <c r="E142" s="198" t="str">
        <f>E15</f>
        <v>Niederkirchen/Roßbach I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9"/>
        <v/>
      </c>
      <c r="Q142" s="206" t="str">
        <f t="shared" si="186"/>
        <v/>
      </c>
      <c r="R142" s="205" t="str">
        <f t="shared" si="200"/>
        <v/>
      </c>
      <c r="S142" s="206" t="str">
        <f t="shared" si="187"/>
        <v/>
      </c>
      <c r="T142" s="190">
        <f t="shared" si="128"/>
        <v>0</v>
      </c>
      <c r="U142" s="191">
        <f t="shared" si="129"/>
        <v>0</v>
      </c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7" t="str">
        <f t="shared" ca="1" si="188"/>
        <v/>
      </c>
      <c r="AN142" s="467"/>
      <c r="AO142" s="468" t="str">
        <f t="shared" ca="1" si="201"/>
        <v/>
      </c>
      <c r="AP142" s="468"/>
      <c r="AQ142" s="192">
        <f t="shared" si="189"/>
        <v>0</v>
      </c>
      <c r="AR142" s="192">
        <f t="shared" si="190"/>
        <v>0</v>
      </c>
      <c r="AS142" s="22">
        <f t="shared" si="191"/>
        <v>0</v>
      </c>
      <c r="AT142" s="135">
        <f t="shared" si="192"/>
        <v>0</v>
      </c>
      <c r="AU142" s="192">
        <f t="shared" si="193"/>
        <v>0</v>
      </c>
      <c r="AV142" s="192">
        <f t="shared" si="194"/>
        <v>0</v>
      </c>
      <c r="AW142" s="22">
        <f t="shared" si="195"/>
        <v>0</v>
      </c>
      <c r="AX142" s="22">
        <f t="shared" si="196"/>
        <v>0</v>
      </c>
      <c r="AY142" s="192">
        <f t="shared" si="197"/>
        <v>0</v>
      </c>
      <c r="AZ142" s="192">
        <f t="shared" si="198"/>
        <v>0</v>
      </c>
      <c r="BA142" s="138">
        <f t="shared" si="141"/>
        <v>0</v>
      </c>
      <c r="BB142" s="138">
        <f t="shared" si="142"/>
        <v>0</v>
      </c>
      <c r="BC142" s="138">
        <f t="shared" si="143"/>
        <v>0</v>
      </c>
      <c r="BD142" s="138">
        <f t="shared" si="144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5" hidden="1" customHeight="1" thickBot="1">
      <c r="A143" s="194"/>
      <c r="B143" s="195"/>
      <c r="C143" s="228"/>
      <c r="D143" s="227">
        <f t="shared" si="202"/>
        <v>0</v>
      </c>
      <c r="E143" s="198" t="str">
        <f>E18</f>
        <v>Rodenbach S/B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9"/>
        <v/>
      </c>
      <c r="Q143" s="206" t="str">
        <f t="shared" si="186"/>
        <v/>
      </c>
      <c r="R143" s="205" t="str">
        <f t="shared" si="200"/>
        <v/>
      </c>
      <c r="S143" s="206" t="str">
        <f t="shared" si="187"/>
        <v/>
      </c>
      <c r="T143" s="190">
        <f t="shared" si="128"/>
        <v>0</v>
      </c>
      <c r="U143" s="191">
        <f t="shared" si="129"/>
        <v>0</v>
      </c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7" t="str">
        <f t="shared" ca="1" si="188"/>
        <v/>
      </c>
      <c r="AN143" s="467"/>
      <c r="AO143" s="468" t="str">
        <f t="shared" ca="1" si="201"/>
        <v/>
      </c>
      <c r="AP143" s="468"/>
      <c r="AQ143" s="192">
        <f t="shared" si="189"/>
        <v>0</v>
      </c>
      <c r="AR143" s="192">
        <f t="shared" si="190"/>
        <v>0</v>
      </c>
      <c r="AS143" s="22">
        <f t="shared" si="191"/>
        <v>0</v>
      </c>
      <c r="AT143" s="135">
        <f t="shared" si="192"/>
        <v>0</v>
      </c>
      <c r="AU143" s="192">
        <f t="shared" si="193"/>
        <v>0</v>
      </c>
      <c r="AV143" s="192">
        <f t="shared" si="194"/>
        <v>0</v>
      </c>
      <c r="AW143" s="22">
        <f t="shared" si="195"/>
        <v>0</v>
      </c>
      <c r="AX143" s="22">
        <f t="shared" si="196"/>
        <v>0</v>
      </c>
      <c r="AY143" s="192">
        <f t="shared" si="197"/>
        <v>0</v>
      </c>
      <c r="AZ143" s="192">
        <f t="shared" si="198"/>
        <v>0</v>
      </c>
      <c r="BA143" s="138">
        <f t="shared" si="141"/>
        <v>0</v>
      </c>
      <c r="BB143" s="138">
        <f t="shared" si="142"/>
        <v>0</v>
      </c>
      <c r="BC143" s="138">
        <f t="shared" si="143"/>
        <v>0</v>
      </c>
      <c r="BD143" s="138">
        <f t="shared" si="144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5" hidden="1" customHeight="1" thickBot="1">
      <c r="A144" s="194"/>
      <c r="B144" s="195"/>
      <c r="C144" s="228"/>
      <c r="D144" s="227">
        <f t="shared" si="202"/>
        <v>0</v>
      </c>
      <c r="E144" s="198" t="str">
        <f>E21</f>
        <v>Niederkirchen/Roßbach II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9"/>
        <v/>
      </c>
      <c r="Q144" s="206" t="str">
        <f t="shared" si="186"/>
        <v/>
      </c>
      <c r="R144" s="205" t="str">
        <f t="shared" si="200"/>
        <v/>
      </c>
      <c r="S144" s="206" t="str">
        <f t="shared" si="187"/>
        <v/>
      </c>
      <c r="T144" s="190">
        <f t="shared" si="128"/>
        <v>0</v>
      </c>
      <c r="U144" s="191">
        <f t="shared" si="129"/>
        <v>0</v>
      </c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7" t="str">
        <f t="shared" ca="1" si="188"/>
        <v/>
      </c>
      <c r="AN144" s="467"/>
      <c r="AO144" s="468" t="str">
        <f t="shared" ca="1" si="201"/>
        <v/>
      </c>
      <c r="AP144" s="468"/>
      <c r="AQ144" s="192">
        <f t="shared" si="189"/>
        <v>0</v>
      </c>
      <c r="AR144" s="192">
        <f t="shared" si="190"/>
        <v>0</v>
      </c>
      <c r="AS144" s="22">
        <f t="shared" si="191"/>
        <v>0</v>
      </c>
      <c r="AT144" s="135">
        <f t="shared" si="192"/>
        <v>0</v>
      </c>
      <c r="AU144" s="192">
        <f t="shared" si="193"/>
        <v>0</v>
      </c>
      <c r="AV144" s="192">
        <f t="shared" si="194"/>
        <v>0</v>
      </c>
      <c r="AW144" s="22">
        <f t="shared" si="195"/>
        <v>0</v>
      </c>
      <c r="AX144" s="22">
        <f t="shared" si="196"/>
        <v>0</v>
      </c>
      <c r="AY144" s="192">
        <f t="shared" si="197"/>
        <v>0</v>
      </c>
      <c r="AZ144" s="192">
        <f t="shared" si="198"/>
        <v>0</v>
      </c>
      <c r="BA144" s="138">
        <f t="shared" si="141"/>
        <v>0</v>
      </c>
      <c r="BB144" s="138">
        <f t="shared" si="142"/>
        <v>0</v>
      </c>
      <c r="BC144" s="138">
        <f t="shared" si="143"/>
        <v>0</v>
      </c>
      <c r="BD144" s="138">
        <f t="shared" si="144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5" hidden="1" customHeight="1" thickBot="1">
      <c r="A145" s="194"/>
      <c r="B145" s="195"/>
      <c r="C145" s="228"/>
      <c r="D145" s="227">
        <f t="shared" si="202"/>
        <v>0</v>
      </c>
      <c r="E145" s="198">
        <f>E24</f>
        <v>0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9"/>
        <v/>
      </c>
      <c r="Q145" s="206" t="str">
        <f t="shared" si="186"/>
        <v/>
      </c>
      <c r="R145" s="205" t="str">
        <f t="shared" si="200"/>
        <v/>
      </c>
      <c r="S145" s="206" t="str">
        <f t="shared" si="187"/>
        <v/>
      </c>
      <c r="T145" s="190">
        <f t="shared" si="128"/>
        <v>0</v>
      </c>
      <c r="U145" s="191">
        <f t="shared" si="129"/>
        <v>0</v>
      </c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7" t="str">
        <f t="shared" ca="1" si="188"/>
        <v/>
      </c>
      <c r="AN145" s="467"/>
      <c r="AO145" s="468" t="str">
        <f t="shared" ca="1" si="201"/>
        <v/>
      </c>
      <c r="AP145" s="468"/>
      <c r="AQ145" s="192">
        <f t="shared" si="189"/>
        <v>0</v>
      </c>
      <c r="AR145" s="192">
        <f t="shared" si="190"/>
        <v>0</v>
      </c>
      <c r="AS145" s="22">
        <f t="shared" si="191"/>
        <v>0</v>
      </c>
      <c r="AT145" s="135">
        <f t="shared" si="192"/>
        <v>0</v>
      </c>
      <c r="AU145" s="192">
        <f t="shared" si="193"/>
        <v>0</v>
      </c>
      <c r="AV145" s="192">
        <f t="shared" si="194"/>
        <v>0</v>
      </c>
      <c r="AW145" s="22">
        <f t="shared" si="195"/>
        <v>0</v>
      </c>
      <c r="AX145" s="22">
        <f t="shared" si="196"/>
        <v>0</v>
      </c>
      <c r="AY145" s="192">
        <f t="shared" si="197"/>
        <v>0</v>
      </c>
      <c r="AZ145" s="192">
        <f t="shared" si="198"/>
        <v>0</v>
      </c>
      <c r="BA145" s="138">
        <f t="shared" si="141"/>
        <v>0</v>
      </c>
      <c r="BB145" s="138">
        <f t="shared" si="142"/>
        <v>0</v>
      </c>
      <c r="BC145" s="138">
        <f t="shared" si="143"/>
        <v>0</v>
      </c>
      <c r="BD145" s="138">
        <f t="shared" si="144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5" hidden="1" customHeight="1" thickBot="1">
      <c r="A146" s="194"/>
      <c r="B146" s="195"/>
      <c r="C146" s="228"/>
      <c r="D146" s="227">
        <f t="shared" si="202"/>
        <v>0</v>
      </c>
      <c r="E146" s="198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9"/>
        <v/>
      </c>
      <c r="Q146" s="206" t="str">
        <f t="shared" si="186"/>
        <v/>
      </c>
      <c r="R146" s="205" t="str">
        <f t="shared" si="200"/>
        <v/>
      </c>
      <c r="S146" s="206" t="str">
        <f t="shared" si="187"/>
        <v/>
      </c>
      <c r="T146" s="190">
        <f t="shared" si="128"/>
        <v>0</v>
      </c>
      <c r="U146" s="191">
        <f t="shared" si="129"/>
        <v>0</v>
      </c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7" t="str">
        <f t="shared" ca="1" si="188"/>
        <v/>
      </c>
      <c r="AN146" s="467"/>
      <c r="AO146" s="468" t="str">
        <f t="shared" ca="1" si="201"/>
        <v/>
      </c>
      <c r="AP146" s="468"/>
      <c r="AQ146" s="192">
        <f t="shared" si="189"/>
        <v>0</v>
      </c>
      <c r="AR146" s="192">
        <f t="shared" si="190"/>
        <v>0</v>
      </c>
      <c r="AS146" s="22">
        <f t="shared" si="191"/>
        <v>0</v>
      </c>
      <c r="AT146" s="135">
        <f t="shared" si="192"/>
        <v>0</v>
      </c>
      <c r="AU146" s="192">
        <f t="shared" si="193"/>
        <v>0</v>
      </c>
      <c r="AV146" s="192">
        <f t="shared" si="194"/>
        <v>0</v>
      </c>
      <c r="AW146" s="22">
        <f t="shared" si="195"/>
        <v>0</v>
      </c>
      <c r="AX146" s="22">
        <f t="shared" si="196"/>
        <v>0</v>
      </c>
      <c r="AY146" s="192">
        <f t="shared" si="197"/>
        <v>0</v>
      </c>
      <c r="AZ146" s="192">
        <f t="shared" si="198"/>
        <v>0</v>
      </c>
      <c r="BA146" s="138">
        <f t="shared" si="141"/>
        <v>0</v>
      </c>
      <c r="BB146" s="138">
        <f t="shared" si="142"/>
        <v>0</v>
      </c>
      <c r="BC146" s="138">
        <f t="shared" si="143"/>
        <v>0</v>
      </c>
      <c r="BD146" s="138">
        <f t="shared" si="144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5" hidden="1" customHeight="1" thickBot="1">
      <c r="A147" s="208"/>
      <c r="B147" s="209"/>
      <c r="C147" s="229"/>
      <c r="D147" s="230">
        <f t="shared" si="202"/>
        <v>0</v>
      </c>
      <c r="E147" s="231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9"/>
        <v/>
      </c>
      <c r="Q147" s="219" t="str">
        <f t="shared" si="186"/>
        <v/>
      </c>
      <c r="R147" s="218" t="str">
        <f t="shared" si="200"/>
        <v/>
      </c>
      <c r="S147" s="219" t="str">
        <f t="shared" si="187"/>
        <v/>
      </c>
      <c r="T147" s="190">
        <f t="shared" si="128"/>
        <v>0</v>
      </c>
      <c r="U147" s="191">
        <f t="shared" si="129"/>
        <v>0</v>
      </c>
      <c r="V147" s="470"/>
      <c r="W147" s="470"/>
      <c r="X147" s="470"/>
      <c r="Y147" s="470"/>
      <c r="Z147" s="470"/>
      <c r="AA147" s="470"/>
      <c r="AB147" s="470"/>
      <c r="AC147" s="470"/>
      <c r="AD147" s="470"/>
      <c r="AE147" s="470"/>
      <c r="AF147" s="470"/>
      <c r="AG147" s="470"/>
      <c r="AH147" s="470"/>
      <c r="AI147" s="470"/>
      <c r="AJ147" s="470"/>
      <c r="AK147" s="470"/>
      <c r="AL147" s="470"/>
      <c r="AM147" s="471" t="str">
        <f t="shared" ca="1" si="188"/>
        <v/>
      </c>
      <c r="AN147" s="471"/>
      <c r="AO147" s="472" t="str">
        <f t="shared" ca="1" si="201"/>
        <v/>
      </c>
      <c r="AP147" s="472"/>
      <c r="AQ147" s="192">
        <f t="shared" si="189"/>
        <v>0</v>
      </c>
      <c r="AR147" s="192">
        <f t="shared" si="190"/>
        <v>0</v>
      </c>
      <c r="AS147" s="22">
        <f t="shared" si="191"/>
        <v>0</v>
      </c>
      <c r="AT147" s="135">
        <f t="shared" si="192"/>
        <v>0</v>
      </c>
      <c r="AU147" s="192">
        <f t="shared" si="193"/>
        <v>0</v>
      </c>
      <c r="AV147" s="192">
        <f t="shared" si="194"/>
        <v>0</v>
      </c>
      <c r="AW147" s="22">
        <f t="shared" si="195"/>
        <v>0</v>
      </c>
      <c r="AX147" s="22">
        <f t="shared" si="196"/>
        <v>0</v>
      </c>
      <c r="AY147" s="192">
        <f t="shared" si="197"/>
        <v>0</v>
      </c>
      <c r="AZ147" s="192">
        <f t="shared" si="198"/>
        <v>0</v>
      </c>
      <c r="BA147" s="138">
        <f t="shared" si="141"/>
        <v>0</v>
      </c>
      <c r="BB147" s="138">
        <f t="shared" si="142"/>
        <v>0</v>
      </c>
      <c r="BC147" s="138">
        <f t="shared" si="143"/>
        <v>0</v>
      </c>
      <c r="BD147" s="138">
        <f t="shared" si="144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5" hidden="1" customHeight="1" thickBot="1">
      <c r="A148" s="20"/>
      <c r="C148" s="22"/>
      <c r="D148" s="220"/>
      <c r="E148" s="220"/>
      <c r="T148" s="190">
        <f t="shared" si="128"/>
        <v>0</v>
      </c>
      <c r="U148" s="191">
        <f t="shared" si="129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192"/>
      <c r="AV148" s="192"/>
      <c r="AW148" s="22"/>
      <c r="AX148" s="22"/>
      <c r="AY148" s="192"/>
      <c r="AZ148" s="192"/>
      <c r="BA148" s="223">
        <f t="shared" ref="BA148:BH148" si="203">SUM(BA138:BA147)</f>
        <v>0</v>
      </c>
      <c r="BB148" s="223">
        <f t="shared" si="203"/>
        <v>0</v>
      </c>
      <c r="BC148" s="223">
        <f t="shared" si="203"/>
        <v>0</v>
      </c>
      <c r="BD148" s="223">
        <f t="shared" si="203"/>
        <v>0</v>
      </c>
      <c r="BE148" s="223">
        <f t="shared" si="203"/>
        <v>0</v>
      </c>
      <c r="BF148" s="223">
        <f t="shared" si="203"/>
        <v>0</v>
      </c>
      <c r="BG148" s="223">
        <f t="shared" si="203"/>
        <v>0</v>
      </c>
      <c r="BH148" s="223">
        <f t="shared" si="203"/>
        <v>0</v>
      </c>
      <c r="BI148" s="22">
        <f>SUM(BA148:BH148)</f>
        <v>0</v>
      </c>
    </row>
    <row r="149" spans="1:61" ht="15" hidden="1" customHeight="1" thickBot="1">
      <c r="A149" s="177"/>
      <c r="B149" s="178"/>
      <c r="C149" s="224"/>
      <c r="D149" s="225">
        <f>E33</f>
        <v>0</v>
      </c>
      <c r="E149" s="181" t="str">
        <f>E3</f>
        <v>Rodenbach N/G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204">IF(G149="","",G149+I149+K149+M149+O149)</f>
        <v/>
      </c>
      <c r="R149" s="188" t="str">
        <f>IF(F149="","",AQ149+AS149+AU149+AW149+AY149)</f>
        <v/>
      </c>
      <c r="S149" s="189" t="str">
        <f t="shared" ref="S149:S158" si="205">IF(G149="","",AR149+AT149+AV149+AX149+AZ149)</f>
        <v/>
      </c>
      <c r="T149" s="190">
        <f t="shared" si="128"/>
        <v>0</v>
      </c>
      <c r="U149" s="191">
        <f t="shared" si="129"/>
        <v>0</v>
      </c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4" t="str">
        <f t="shared" ref="AM149:AM158" ca="1" si="206">IF(U149&lt;&gt;"","",IF(C149&lt;&gt;"","verlegt",IF(B149&lt;TODAY(),"offen","")))</f>
        <v/>
      </c>
      <c r="AN149" s="464"/>
      <c r="AO149" s="465" t="str">
        <f ca="1">IF(U149&lt;&gt;"","",IF(C149="","",IF(C149&lt;TODAY(),"offen","")))</f>
        <v/>
      </c>
      <c r="AP149" s="465"/>
      <c r="AQ149" s="192">
        <f t="shared" ref="AQ149:AQ158" si="207">IF(F149&gt;G149,1,0)</f>
        <v>0</v>
      </c>
      <c r="AR149" s="192">
        <f>IF(G149&gt;F149,1,0)</f>
        <v>0</v>
      </c>
      <c r="AS149" s="22">
        <f t="shared" ref="AS149:AS158" si="208">IF(H149&gt;I149,1,0)</f>
        <v>0</v>
      </c>
      <c r="AT149" s="135">
        <f t="shared" ref="AT149:AT158" si="209">IF(I149&gt;H149,1,0)</f>
        <v>0</v>
      </c>
      <c r="AU149" s="192">
        <f t="shared" ref="AU149:AU158" si="210">IF(J149&gt;K149,1,0)</f>
        <v>0</v>
      </c>
      <c r="AV149" s="192">
        <f t="shared" ref="AV149:AV158" si="211">IF(K149&gt;J149,1,0)</f>
        <v>0</v>
      </c>
      <c r="AW149" s="22">
        <f t="shared" ref="AW149:AW158" si="212">IF(L149&gt;M149,1,0)</f>
        <v>0</v>
      </c>
      <c r="AX149" s="22">
        <f t="shared" ref="AX149:AX158" si="213">IF(M149&gt;L149,1,0)</f>
        <v>0</v>
      </c>
      <c r="AY149" s="192">
        <f t="shared" ref="AY149:AY158" si="214">IF(N149&gt;O149,1,0)</f>
        <v>0</v>
      </c>
      <c r="AZ149" s="192">
        <f t="shared" ref="AZ149:AZ158" si="215">IF(O149&gt;N149,1,0)</f>
        <v>0</v>
      </c>
      <c r="BA149" s="138">
        <f t="shared" si="141"/>
        <v>0</v>
      </c>
      <c r="BB149" s="138">
        <f t="shared" si="142"/>
        <v>0</v>
      </c>
      <c r="BC149" s="138">
        <f t="shared" si="143"/>
        <v>0</v>
      </c>
      <c r="BD149" s="138">
        <f t="shared" si="144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5" hidden="1" customHeight="1" thickBot="1">
      <c r="A150" s="194"/>
      <c r="B150" s="195"/>
      <c r="C150" s="228"/>
      <c r="D150" s="227">
        <f>D149</f>
        <v>0</v>
      </c>
      <c r="E150" s="198" t="str">
        <f>E6</f>
        <v>Erlenbach/Morlautern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16">IF(F150="","",F150+H150+J150+L150+N150)</f>
        <v/>
      </c>
      <c r="Q150" s="206" t="str">
        <f t="shared" si="204"/>
        <v/>
      </c>
      <c r="R150" s="205" t="str">
        <f t="shared" ref="R150:R158" si="217">IF(F150="","",AQ150+AS150+AU150+AW150+AY150)</f>
        <v/>
      </c>
      <c r="S150" s="206" t="str">
        <f t="shared" si="205"/>
        <v/>
      </c>
      <c r="T150" s="190">
        <f t="shared" si="128"/>
        <v>0</v>
      </c>
      <c r="U150" s="191">
        <f t="shared" si="129"/>
        <v>0</v>
      </c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7" t="str">
        <f t="shared" ca="1" si="206"/>
        <v/>
      </c>
      <c r="AN150" s="467"/>
      <c r="AO150" s="468" t="str">
        <f t="shared" ref="AO150:AO158" ca="1" si="218">IF(U150&lt;&gt;"","",IF(C150="","",IF(C150&lt;TODAY(),"offen","")))</f>
        <v/>
      </c>
      <c r="AP150" s="468"/>
      <c r="AQ150" s="192">
        <f t="shared" si="207"/>
        <v>0</v>
      </c>
      <c r="AR150" s="192">
        <f t="shared" ref="AR150:AR158" si="219">IF(G150&gt;F150,1,0)</f>
        <v>0</v>
      </c>
      <c r="AS150" s="22">
        <f t="shared" si="208"/>
        <v>0</v>
      </c>
      <c r="AT150" s="135">
        <f t="shared" si="209"/>
        <v>0</v>
      </c>
      <c r="AU150" s="192">
        <f t="shared" si="210"/>
        <v>0</v>
      </c>
      <c r="AV150" s="192">
        <f t="shared" si="211"/>
        <v>0</v>
      </c>
      <c r="AW150" s="22">
        <f t="shared" si="212"/>
        <v>0</v>
      </c>
      <c r="AX150" s="22">
        <f t="shared" si="213"/>
        <v>0</v>
      </c>
      <c r="AY150" s="192">
        <f t="shared" si="214"/>
        <v>0</v>
      </c>
      <c r="AZ150" s="192">
        <f t="shared" si="215"/>
        <v>0</v>
      </c>
      <c r="BA150" s="138">
        <f t="shared" si="141"/>
        <v>0</v>
      </c>
      <c r="BB150" s="138">
        <f t="shared" si="142"/>
        <v>0</v>
      </c>
      <c r="BC150" s="138">
        <f t="shared" si="143"/>
        <v>0</v>
      </c>
      <c r="BD150" s="138">
        <f t="shared" si="144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5" hidden="1" customHeight="1" thickBot="1">
      <c r="A151" s="194"/>
      <c r="B151" s="195"/>
      <c r="C151" s="228"/>
      <c r="D151" s="227">
        <f t="shared" ref="D151:D158" si="220">D150</f>
        <v>0</v>
      </c>
      <c r="E151" s="198" t="str">
        <f>E9</f>
        <v>TSG Trippstadt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16"/>
        <v/>
      </c>
      <c r="Q151" s="206" t="str">
        <f t="shared" si="204"/>
        <v/>
      </c>
      <c r="R151" s="205" t="str">
        <f t="shared" si="217"/>
        <v/>
      </c>
      <c r="S151" s="206" t="str">
        <f t="shared" si="205"/>
        <v/>
      </c>
      <c r="T151" s="190">
        <f t="shared" si="128"/>
        <v>0</v>
      </c>
      <c r="U151" s="191">
        <f t="shared" si="129"/>
        <v>0</v>
      </c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7" t="str">
        <f t="shared" ca="1" si="206"/>
        <v/>
      </c>
      <c r="AN151" s="467"/>
      <c r="AO151" s="468" t="str">
        <f t="shared" ca="1" si="218"/>
        <v/>
      </c>
      <c r="AP151" s="468"/>
      <c r="AQ151" s="192">
        <f t="shared" si="207"/>
        <v>0</v>
      </c>
      <c r="AR151" s="192">
        <f t="shared" si="219"/>
        <v>0</v>
      </c>
      <c r="AS151" s="22">
        <f t="shared" si="208"/>
        <v>0</v>
      </c>
      <c r="AT151" s="135">
        <f t="shared" si="209"/>
        <v>0</v>
      </c>
      <c r="AU151" s="192">
        <f t="shared" si="210"/>
        <v>0</v>
      </c>
      <c r="AV151" s="192">
        <f t="shared" si="211"/>
        <v>0</v>
      </c>
      <c r="AW151" s="22">
        <f t="shared" si="212"/>
        <v>0</v>
      </c>
      <c r="AX151" s="22">
        <f t="shared" si="213"/>
        <v>0</v>
      </c>
      <c r="AY151" s="192">
        <f t="shared" si="214"/>
        <v>0</v>
      </c>
      <c r="AZ151" s="192">
        <f t="shared" si="215"/>
        <v>0</v>
      </c>
      <c r="BA151" s="138">
        <f t="shared" si="141"/>
        <v>0</v>
      </c>
      <c r="BB151" s="138">
        <f t="shared" si="142"/>
        <v>0</v>
      </c>
      <c r="BC151" s="138">
        <f t="shared" si="143"/>
        <v>0</v>
      </c>
      <c r="BD151" s="138">
        <f t="shared" si="144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5" hidden="1" customHeight="1" thickBot="1">
      <c r="A152" s="194"/>
      <c r="B152" s="195"/>
      <c r="C152" s="228"/>
      <c r="D152" s="227">
        <f t="shared" si="220"/>
        <v>0</v>
      </c>
      <c r="E152" s="198" t="str">
        <f>E12</f>
        <v>SV Miesau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16"/>
        <v/>
      </c>
      <c r="Q152" s="206" t="str">
        <f t="shared" si="204"/>
        <v/>
      </c>
      <c r="R152" s="205" t="str">
        <f t="shared" si="217"/>
        <v/>
      </c>
      <c r="S152" s="206" t="str">
        <f t="shared" si="205"/>
        <v/>
      </c>
      <c r="T152" s="190">
        <f t="shared" si="128"/>
        <v>0</v>
      </c>
      <c r="U152" s="191">
        <f t="shared" si="129"/>
        <v>0</v>
      </c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9" t="str">
        <f t="shared" ca="1" si="206"/>
        <v/>
      </c>
      <c r="AN152" s="469"/>
      <c r="AO152" s="468" t="str">
        <f t="shared" ca="1" si="218"/>
        <v/>
      </c>
      <c r="AP152" s="468"/>
      <c r="AQ152" s="192">
        <f t="shared" si="207"/>
        <v>0</v>
      </c>
      <c r="AR152" s="192">
        <f t="shared" si="219"/>
        <v>0</v>
      </c>
      <c r="AS152" s="22">
        <f t="shared" si="208"/>
        <v>0</v>
      </c>
      <c r="AT152" s="135">
        <f t="shared" si="209"/>
        <v>0</v>
      </c>
      <c r="AU152" s="192">
        <f t="shared" si="210"/>
        <v>0</v>
      </c>
      <c r="AV152" s="192">
        <f t="shared" si="211"/>
        <v>0</v>
      </c>
      <c r="AW152" s="22">
        <f t="shared" si="212"/>
        <v>0</v>
      </c>
      <c r="AX152" s="22">
        <f t="shared" si="213"/>
        <v>0</v>
      </c>
      <c r="AY152" s="192">
        <f t="shared" si="214"/>
        <v>0</v>
      </c>
      <c r="AZ152" s="192">
        <f t="shared" si="215"/>
        <v>0</v>
      </c>
      <c r="BA152" s="138">
        <f t="shared" si="141"/>
        <v>0</v>
      </c>
      <c r="BB152" s="138">
        <f t="shared" si="142"/>
        <v>0</v>
      </c>
      <c r="BC152" s="138">
        <f t="shared" si="143"/>
        <v>0</v>
      </c>
      <c r="BD152" s="138">
        <f t="shared" si="144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5" hidden="1" customHeight="1" thickBot="1">
      <c r="A153" s="194"/>
      <c r="B153" s="195"/>
      <c r="C153" s="228"/>
      <c r="D153" s="227">
        <f t="shared" si="220"/>
        <v>0</v>
      </c>
      <c r="E153" s="198" t="str">
        <f>E15</f>
        <v>Niederkirchen/Roßbach I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16"/>
        <v/>
      </c>
      <c r="Q153" s="206" t="str">
        <f t="shared" si="204"/>
        <v/>
      </c>
      <c r="R153" s="205" t="str">
        <f t="shared" si="217"/>
        <v/>
      </c>
      <c r="S153" s="206" t="str">
        <f t="shared" si="205"/>
        <v/>
      </c>
      <c r="T153" s="190">
        <f t="shared" si="128"/>
        <v>0</v>
      </c>
      <c r="U153" s="191">
        <f t="shared" si="129"/>
        <v>0</v>
      </c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7" t="str">
        <f t="shared" ca="1" si="206"/>
        <v/>
      </c>
      <c r="AN153" s="467"/>
      <c r="AO153" s="468" t="str">
        <f t="shared" ca="1" si="218"/>
        <v/>
      </c>
      <c r="AP153" s="468"/>
      <c r="AQ153" s="192">
        <f t="shared" si="207"/>
        <v>0</v>
      </c>
      <c r="AR153" s="192">
        <f t="shared" si="219"/>
        <v>0</v>
      </c>
      <c r="AS153" s="22">
        <f t="shared" si="208"/>
        <v>0</v>
      </c>
      <c r="AT153" s="135">
        <f t="shared" si="209"/>
        <v>0</v>
      </c>
      <c r="AU153" s="192">
        <f t="shared" si="210"/>
        <v>0</v>
      </c>
      <c r="AV153" s="192">
        <f t="shared" si="211"/>
        <v>0</v>
      </c>
      <c r="AW153" s="22">
        <f t="shared" si="212"/>
        <v>0</v>
      </c>
      <c r="AX153" s="22">
        <f t="shared" si="213"/>
        <v>0</v>
      </c>
      <c r="AY153" s="192">
        <f t="shared" si="214"/>
        <v>0</v>
      </c>
      <c r="AZ153" s="192">
        <f t="shared" si="215"/>
        <v>0</v>
      </c>
      <c r="BA153" s="138">
        <f t="shared" si="141"/>
        <v>0</v>
      </c>
      <c r="BB153" s="138">
        <f t="shared" si="142"/>
        <v>0</v>
      </c>
      <c r="BC153" s="138">
        <f t="shared" si="143"/>
        <v>0</v>
      </c>
      <c r="BD153" s="138">
        <f t="shared" si="144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5" hidden="1" customHeight="1" thickBot="1">
      <c r="A154" s="194"/>
      <c r="B154" s="195"/>
      <c r="C154" s="228"/>
      <c r="D154" s="227">
        <f t="shared" si="220"/>
        <v>0</v>
      </c>
      <c r="E154" s="198" t="str">
        <f>E18</f>
        <v>Rodenbach S/B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16"/>
        <v/>
      </c>
      <c r="Q154" s="206" t="str">
        <f t="shared" si="204"/>
        <v/>
      </c>
      <c r="R154" s="205" t="str">
        <f t="shared" si="217"/>
        <v/>
      </c>
      <c r="S154" s="206" t="str">
        <f t="shared" si="205"/>
        <v/>
      </c>
      <c r="T154" s="190">
        <f t="shared" si="128"/>
        <v>0</v>
      </c>
      <c r="U154" s="191">
        <f t="shared" si="129"/>
        <v>0</v>
      </c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466"/>
      <c r="AM154" s="467" t="str">
        <f t="shared" ca="1" si="206"/>
        <v/>
      </c>
      <c r="AN154" s="467"/>
      <c r="AO154" s="468" t="str">
        <f t="shared" ca="1" si="218"/>
        <v/>
      </c>
      <c r="AP154" s="468"/>
      <c r="AQ154" s="192">
        <f t="shared" si="207"/>
        <v>0</v>
      </c>
      <c r="AR154" s="192">
        <f t="shared" si="219"/>
        <v>0</v>
      </c>
      <c r="AS154" s="22">
        <f t="shared" si="208"/>
        <v>0</v>
      </c>
      <c r="AT154" s="135">
        <f t="shared" si="209"/>
        <v>0</v>
      </c>
      <c r="AU154" s="192">
        <f t="shared" si="210"/>
        <v>0</v>
      </c>
      <c r="AV154" s="192">
        <f t="shared" si="211"/>
        <v>0</v>
      </c>
      <c r="AW154" s="22">
        <f t="shared" si="212"/>
        <v>0</v>
      </c>
      <c r="AX154" s="22">
        <f t="shared" si="213"/>
        <v>0</v>
      </c>
      <c r="AY154" s="192">
        <f t="shared" si="214"/>
        <v>0</v>
      </c>
      <c r="AZ154" s="192">
        <f t="shared" si="215"/>
        <v>0</v>
      </c>
      <c r="BA154" s="138">
        <f t="shared" si="141"/>
        <v>0</v>
      </c>
      <c r="BB154" s="138">
        <f t="shared" si="142"/>
        <v>0</v>
      </c>
      <c r="BC154" s="138">
        <f t="shared" si="143"/>
        <v>0</v>
      </c>
      <c r="BD154" s="138">
        <f t="shared" si="144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5" hidden="1" customHeight="1" thickBot="1">
      <c r="A155" s="194"/>
      <c r="B155" s="195"/>
      <c r="C155" s="228"/>
      <c r="D155" s="227">
        <f t="shared" si="220"/>
        <v>0</v>
      </c>
      <c r="E155" s="198" t="str">
        <f>E21</f>
        <v>Niederkirchen/Roßbach II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16"/>
        <v/>
      </c>
      <c r="Q155" s="206" t="str">
        <f t="shared" si="204"/>
        <v/>
      </c>
      <c r="R155" s="205" t="str">
        <f t="shared" si="217"/>
        <v/>
      </c>
      <c r="S155" s="206" t="str">
        <f t="shared" si="205"/>
        <v/>
      </c>
      <c r="T155" s="190">
        <f t="shared" si="128"/>
        <v>0</v>
      </c>
      <c r="U155" s="191">
        <f t="shared" si="129"/>
        <v>0</v>
      </c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7" t="str">
        <f t="shared" ca="1" si="206"/>
        <v/>
      </c>
      <c r="AN155" s="467"/>
      <c r="AO155" s="468" t="str">
        <f t="shared" ca="1" si="218"/>
        <v/>
      </c>
      <c r="AP155" s="468"/>
      <c r="AQ155" s="192">
        <f t="shared" si="207"/>
        <v>0</v>
      </c>
      <c r="AR155" s="192">
        <f t="shared" si="219"/>
        <v>0</v>
      </c>
      <c r="AS155" s="22">
        <f t="shared" si="208"/>
        <v>0</v>
      </c>
      <c r="AT155" s="135">
        <f t="shared" si="209"/>
        <v>0</v>
      </c>
      <c r="AU155" s="192">
        <f t="shared" si="210"/>
        <v>0</v>
      </c>
      <c r="AV155" s="192">
        <f t="shared" si="211"/>
        <v>0</v>
      </c>
      <c r="AW155" s="22">
        <f t="shared" si="212"/>
        <v>0</v>
      </c>
      <c r="AX155" s="22">
        <f t="shared" si="213"/>
        <v>0</v>
      </c>
      <c r="AY155" s="192">
        <f t="shared" si="214"/>
        <v>0</v>
      </c>
      <c r="AZ155" s="192">
        <f t="shared" si="215"/>
        <v>0</v>
      </c>
      <c r="BA155" s="138">
        <f t="shared" si="141"/>
        <v>0</v>
      </c>
      <c r="BB155" s="138">
        <f t="shared" si="142"/>
        <v>0</v>
      </c>
      <c r="BC155" s="138">
        <f t="shared" si="143"/>
        <v>0</v>
      </c>
      <c r="BD155" s="138">
        <f t="shared" si="144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5" hidden="1" customHeight="1" thickBot="1">
      <c r="A156" s="194"/>
      <c r="B156" s="195"/>
      <c r="C156" s="228"/>
      <c r="D156" s="227">
        <f t="shared" si="220"/>
        <v>0</v>
      </c>
      <c r="E156" s="198">
        <f>E24</f>
        <v>0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16"/>
        <v/>
      </c>
      <c r="Q156" s="206" t="str">
        <f t="shared" si="204"/>
        <v/>
      </c>
      <c r="R156" s="205" t="str">
        <f t="shared" si="217"/>
        <v/>
      </c>
      <c r="S156" s="206" t="str">
        <f t="shared" si="205"/>
        <v/>
      </c>
      <c r="T156" s="190">
        <f t="shared" si="128"/>
        <v>0</v>
      </c>
      <c r="U156" s="191">
        <f t="shared" si="129"/>
        <v>0</v>
      </c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466"/>
      <c r="AM156" s="467" t="str">
        <f t="shared" ca="1" si="206"/>
        <v/>
      </c>
      <c r="AN156" s="467"/>
      <c r="AO156" s="468" t="str">
        <f t="shared" ca="1" si="218"/>
        <v/>
      </c>
      <c r="AP156" s="468"/>
      <c r="AQ156" s="192">
        <f t="shared" si="207"/>
        <v>0</v>
      </c>
      <c r="AR156" s="192">
        <f t="shared" si="219"/>
        <v>0</v>
      </c>
      <c r="AS156" s="22">
        <f t="shared" si="208"/>
        <v>0</v>
      </c>
      <c r="AT156" s="135">
        <f t="shared" si="209"/>
        <v>0</v>
      </c>
      <c r="AU156" s="192">
        <f t="shared" si="210"/>
        <v>0</v>
      </c>
      <c r="AV156" s="192">
        <f t="shared" si="211"/>
        <v>0</v>
      </c>
      <c r="AW156" s="22">
        <f t="shared" si="212"/>
        <v>0</v>
      </c>
      <c r="AX156" s="22">
        <f t="shared" si="213"/>
        <v>0</v>
      </c>
      <c r="AY156" s="192">
        <f t="shared" si="214"/>
        <v>0</v>
      </c>
      <c r="AZ156" s="192">
        <f t="shared" si="215"/>
        <v>0</v>
      </c>
      <c r="BA156" s="138">
        <f t="shared" si="141"/>
        <v>0</v>
      </c>
      <c r="BB156" s="138">
        <f t="shared" si="142"/>
        <v>0</v>
      </c>
      <c r="BC156" s="138">
        <f t="shared" si="143"/>
        <v>0</v>
      </c>
      <c r="BD156" s="138">
        <f t="shared" si="144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5" hidden="1" customHeight="1" thickBot="1">
      <c r="A157" s="194"/>
      <c r="B157" s="195"/>
      <c r="C157" s="228"/>
      <c r="D157" s="227">
        <f t="shared" si="220"/>
        <v>0</v>
      </c>
      <c r="E157" s="198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16"/>
        <v/>
      </c>
      <c r="Q157" s="206" t="str">
        <f t="shared" si="204"/>
        <v/>
      </c>
      <c r="R157" s="205" t="str">
        <f t="shared" si="217"/>
        <v/>
      </c>
      <c r="S157" s="206" t="str">
        <f t="shared" si="205"/>
        <v/>
      </c>
      <c r="T157" s="190">
        <f t="shared" si="128"/>
        <v>0</v>
      </c>
      <c r="U157" s="191">
        <f t="shared" si="129"/>
        <v>0</v>
      </c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7" t="str">
        <f t="shared" ca="1" si="206"/>
        <v/>
      </c>
      <c r="AN157" s="467"/>
      <c r="AO157" s="468" t="str">
        <f t="shared" ca="1" si="218"/>
        <v/>
      </c>
      <c r="AP157" s="468"/>
      <c r="AQ157" s="192">
        <f t="shared" si="207"/>
        <v>0</v>
      </c>
      <c r="AR157" s="192">
        <f t="shared" si="219"/>
        <v>0</v>
      </c>
      <c r="AS157" s="22">
        <f t="shared" si="208"/>
        <v>0</v>
      </c>
      <c r="AT157" s="135">
        <f t="shared" si="209"/>
        <v>0</v>
      </c>
      <c r="AU157" s="192">
        <f t="shared" si="210"/>
        <v>0</v>
      </c>
      <c r="AV157" s="192">
        <f t="shared" si="211"/>
        <v>0</v>
      </c>
      <c r="AW157" s="22">
        <f t="shared" si="212"/>
        <v>0</v>
      </c>
      <c r="AX157" s="22">
        <f t="shared" si="213"/>
        <v>0</v>
      </c>
      <c r="AY157" s="192">
        <f t="shared" si="214"/>
        <v>0</v>
      </c>
      <c r="AZ157" s="192">
        <f t="shared" si="215"/>
        <v>0</v>
      </c>
      <c r="BA157" s="138">
        <f t="shared" si="141"/>
        <v>0</v>
      </c>
      <c r="BB157" s="138">
        <f t="shared" si="142"/>
        <v>0</v>
      </c>
      <c r="BC157" s="138">
        <f t="shared" si="143"/>
        <v>0</v>
      </c>
      <c r="BD157" s="138">
        <f t="shared" si="144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5" hidden="1" thickBot="1">
      <c r="A158" s="208"/>
      <c r="B158" s="209"/>
      <c r="C158" s="229"/>
      <c r="D158" s="230">
        <f t="shared" si="220"/>
        <v>0</v>
      </c>
      <c r="E158" s="231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16"/>
        <v/>
      </c>
      <c r="Q158" s="219" t="str">
        <f t="shared" si="204"/>
        <v/>
      </c>
      <c r="R158" s="218" t="str">
        <f t="shared" si="217"/>
        <v/>
      </c>
      <c r="S158" s="219" t="str">
        <f t="shared" si="205"/>
        <v/>
      </c>
      <c r="T158" s="190">
        <f t="shared" si="128"/>
        <v>0</v>
      </c>
      <c r="U158" s="191">
        <f t="shared" si="129"/>
        <v>0</v>
      </c>
      <c r="V158" s="470"/>
      <c r="W158" s="470"/>
      <c r="X158" s="470"/>
      <c r="Y158" s="470"/>
      <c r="Z158" s="470"/>
      <c r="AA158" s="470"/>
      <c r="AB158" s="470"/>
      <c r="AC158" s="470"/>
      <c r="AD158" s="470"/>
      <c r="AE158" s="470"/>
      <c r="AF158" s="470"/>
      <c r="AG158" s="470"/>
      <c r="AH158" s="470"/>
      <c r="AI158" s="470"/>
      <c r="AJ158" s="470"/>
      <c r="AK158" s="470"/>
      <c r="AL158" s="470"/>
      <c r="AM158" s="471" t="str">
        <f t="shared" ca="1" si="206"/>
        <v/>
      </c>
      <c r="AN158" s="471"/>
      <c r="AO158" s="472" t="str">
        <f t="shared" ca="1" si="218"/>
        <v/>
      </c>
      <c r="AP158" s="472"/>
      <c r="AQ158" s="192">
        <f t="shared" si="207"/>
        <v>0</v>
      </c>
      <c r="AR158" s="192">
        <f t="shared" si="219"/>
        <v>0</v>
      </c>
      <c r="AS158" s="22">
        <f t="shared" si="208"/>
        <v>0</v>
      </c>
      <c r="AT158" s="135">
        <f t="shared" si="209"/>
        <v>0</v>
      </c>
      <c r="AU158" s="192">
        <f t="shared" si="210"/>
        <v>0</v>
      </c>
      <c r="AV158" s="192">
        <f t="shared" si="211"/>
        <v>0</v>
      </c>
      <c r="AW158" s="22">
        <f t="shared" si="212"/>
        <v>0</v>
      </c>
      <c r="AX158" s="22">
        <f t="shared" si="213"/>
        <v>0</v>
      </c>
      <c r="AY158" s="192">
        <f t="shared" si="214"/>
        <v>0</v>
      </c>
      <c r="AZ158" s="192">
        <f t="shared" si="215"/>
        <v>0</v>
      </c>
      <c r="BA158" s="138">
        <f t="shared" si="141"/>
        <v>0</v>
      </c>
      <c r="BB158" s="138">
        <f t="shared" si="142"/>
        <v>0</v>
      </c>
      <c r="BC158" s="138">
        <f t="shared" si="143"/>
        <v>0</v>
      </c>
      <c r="BD158" s="138">
        <f t="shared" si="144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4.4">
      <c r="A159" s="20"/>
      <c r="C159" s="22"/>
      <c r="AQ159" s="234"/>
      <c r="AR159" s="234"/>
      <c r="AS159" s="234"/>
      <c r="AU159" s="234"/>
      <c r="AV159" s="234"/>
      <c r="AW159" s="234"/>
      <c r="AX159" s="234"/>
      <c r="AY159" s="234"/>
      <c r="AZ159" s="234"/>
      <c r="BA159" s="223">
        <f t="shared" ref="BA159:BH159" si="221">SUM(BA149:BA158)</f>
        <v>0</v>
      </c>
      <c r="BB159" s="223">
        <f t="shared" si="221"/>
        <v>0</v>
      </c>
      <c r="BC159" s="223">
        <f t="shared" si="221"/>
        <v>0</v>
      </c>
      <c r="BD159" s="223">
        <f t="shared" si="221"/>
        <v>0</v>
      </c>
      <c r="BE159" s="223">
        <f t="shared" si="221"/>
        <v>0</v>
      </c>
      <c r="BF159" s="223">
        <f t="shared" si="221"/>
        <v>0</v>
      </c>
      <c r="BG159" s="223">
        <f t="shared" si="221"/>
        <v>0</v>
      </c>
      <c r="BH159" s="223">
        <f t="shared" si="221"/>
        <v>0</v>
      </c>
      <c r="BI159" s="22">
        <f>SUM(BA159:BH159)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1"/>
  <sheetViews>
    <sheetView zoomScale="104" zoomScaleNormal="104" workbookViewId="0">
      <selection activeCell="F21" sqref="F21"/>
    </sheetView>
  </sheetViews>
  <sheetFormatPr baseColWidth="10" defaultRowHeight="14.4"/>
  <cols>
    <col min="1" max="1" width="6.88671875" bestFit="1" customWidth="1"/>
    <col min="2" max="2" width="31.88671875" style="283" bestFit="1" customWidth="1"/>
    <col min="3" max="3" width="10.6640625" bestFit="1" customWidth="1"/>
    <col min="4" max="5" width="27.44140625" bestFit="1" customWidth="1"/>
    <col min="6" max="13" width="4" bestFit="1" customWidth="1"/>
    <col min="14" max="16" width="4.33203125" bestFit="1" customWidth="1"/>
    <col min="17" max="19" width="4" bestFit="1" customWidth="1"/>
    <col min="20" max="20" width="7.6640625" bestFit="1" customWidth="1"/>
    <col min="21" max="21" width="3.33203125" bestFit="1" customWidth="1"/>
    <col min="22" max="22" width="4.33203125" bestFit="1" customWidth="1"/>
    <col min="23" max="24" width="4" bestFit="1" customWidth="1"/>
    <col min="25" max="25" width="7.6640625" bestFit="1" customWidth="1"/>
    <col min="26" max="26" width="3.33203125" bestFit="1" customWidth="1"/>
    <col min="257" max="257" width="6.88671875" bestFit="1" customWidth="1"/>
    <col min="258" max="258" width="31.88671875" bestFit="1" customWidth="1"/>
    <col min="259" max="259" width="10.6640625" bestFit="1" customWidth="1"/>
    <col min="260" max="261" width="27.44140625" bestFit="1" customWidth="1"/>
    <col min="262" max="269" width="4" bestFit="1" customWidth="1"/>
    <col min="270" max="272" width="4.33203125" bestFit="1" customWidth="1"/>
    <col min="273" max="275" width="4" bestFit="1" customWidth="1"/>
    <col min="276" max="276" width="7.6640625" bestFit="1" customWidth="1"/>
    <col min="277" max="277" width="3.33203125" bestFit="1" customWidth="1"/>
    <col min="278" max="278" width="4.33203125" bestFit="1" customWidth="1"/>
    <col min="279" max="280" width="4" bestFit="1" customWidth="1"/>
    <col min="281" max="281" width="7.6640625" bestFit="1" customWidth="1"/>
    <col min="282" max="282" width="3.33203125" bestFit="1" customWidth="1"/>
    <col min="513" max="513" width="6.88671875" bestFit="1" customWidth="1"/>
    <col min="514" max="514" width="31.88671875" bestFit="1" customWidth="1"/>
    <col min="515" max="515" width="10.6640625" bestFit="1" customWidth="1"/>
    <col min="516" max="517" width="27.44140625" bestFit="1" customWidth="1"/>
    <col min="518" max="525" width="4" bestFit="1" customWidth="1"/>
    <col min="526" max="528" width="4.33203125" bestFit="1" customWidth="1"/>
    <col min="529" max="531" width="4" bestFit="1" customWidth="1"/>
    <col min="532" max="532" width="7.6640625" bestFit="1" customWidth="1"/>
    <col min="533" max="533" width="3.33203125" bestFit="1" customWidth="1"/>
    <col min="534" max="534" width="4.33203125" bestFit="1" customWidth="1"/>
    <col min="535" max="536" width="4" bestFit="1" customWidth="1"/>
    <col min="537" max="537" width="7.6640625" bestFit="1" customWidth="1"/>
    <col min="538" max="538" width="3.33203125" bestFit="1" customWidth="1"/>
    <col min="769" max="769" width="6.88671875" bestFit="1" customWidth="1"/>
    <col min="770" max="770" width="31.88671875" bestFit="1" customWidth="1"/>
    <col min="771" max="771" width="10.6640625" bestFit="1" customWidth="1"/>
    <col min="772" max="773" width="27.44140625" bestFit="1" customWidth="1"/>
    <col min="774" max="781" width="4" bestFit="1" customWidth="1"/>
    <col min="782" max="784" width="4.33203125" bestFit="1" customWidth="1"/>
    <col min="785" max="787" width="4" bestFit="1" customWidth="1"/>
    <col min="788" max="788" width="7.6640625" bestFit="1" customWidth="1"/>
    <col min="789" max="789" width="3.33203125" bestFit="1" customWidth="1"/>
    <col min="790" max="790" width="4.33203125" bestFit="1" customWidth="1"/>
    <col min="791" max="792" width="4" bestFit="1" customWidth="1"/>
    <col min="793" max="793" width="7.6640625" bestFit="1" customWidth="1"/>
    <col min="794" max="794" width="3.33203125" bestFit="1" customWidth="1"/>
    <col min="1025" max="1025" width="6.88671875" bestFit="1" customWidth="1"/>
    <col min="1026" max="1026" width="31.88671875" bestFit="1" customWidth="1"/>
    <col min="1027" max="1027" width="10.6640625" bestFit="1" customWidth="1"/>
    <col min="1028" max="1029" width="27.44140625" bestFit="1" customWidth="1"/>
    <col min="1030" max="1037" width="4" bestFit="1" customWidth="1"/>
    <col min="1038" max="1040" width="4.33203125" bestFit="1" customWidth="1"/>
    <col min="1041" max="1043" width="4" bestFit="1" customWidth="1"/>
    <col min="1044" max="1044" width="7.6640625" bestFit="1" customWidth="1"/>
    <col min="1045" max="1045" width="3.33203125" bestFit="1" customWidth="1"/>
    <col min="1046" max="1046" width="4.33203125" bestFit="1" customWidth="1"/>
    <col min="1047" max="1048" width="4" bestFit="1" customWidth="1"/>
    <col min="1049" max="1049" width="7.6640625" bestFit="1" customWidth="1"/>
    <col min="1050" max="1050" width="3.33203125" bestFit="1" customWidth="1"/>
    <col min="1281" max="1281" width="6.88671875" bestFit="1" customWidth="1"/>
    <col min="1282" max="1282" width="31.88671875" bestFit="1" customWidth="1"/>
    <col min="1283" max="1283" width="10.6640625" bestFit="1" customWidth="1"/>
    <col min="1284" max="1285" width="27.44140625" bestFit="1" customWidth="1"/>
    <col min="1286" max="1293" width="4" bestFit="1" customWidth="1"/>
    <col min="1294" max="1296" width="4.33203125" bestFit="1" customWidth="1"/>
    <col min="1297" max="1299" width="4" bestFit="1" customWidth="1"/>
    <col min="1300" max="1300" width="7.6640625" bestFit="1" customWidth="1"/>
    <col min="1301" max="1301" width="3.33203125" bestFit="1" customWidth="1"/>
    <col min="1302" max="1302" width="4.33203125" bestFit="1" customWidth="1"/>
    <col min="1303" max="1304" width="4" bestFit="1" customWidth="1"/>
    <col min="1305" max="1305" width="7.6640625" bestFit="1" customWidth="1"/>
    <col min="1306" max="1306" width="3.33203125" bestFit="1" customWidth="1"/>
    <col min="1537" max="1537" width="6.88671875" bestFit="1" customWidth="1"/>
    <col min="1538" max="1538" width="31.88671875" bestFit="1" customWidth="1"/>
    <col min="1539" max="1539" width="10.6640625" bestFit="1" customWidth="1"/>
    <col min="1540" max="1541" width="27.44140625" bestFit="1" customWidth="1"/>
    <col min="1542" max="1549" width="4" bestFit="1" customWidth="1"/>
    <col min="1550" max="1552" width="4.33203125" bestFit="1" customWidth="1"/>
    <col min="1553" max="1555" width="4" bestFit="1" customWidth="1"/>
    <col min="1556" max="1556" width="7.6640625" bestFit="1" customWidth="1"/>
    <col min="1557" max="1557" width="3.33203125" bestFit="1" customWidth="1"/>
    <col min="1558" max="1558" width="4.33203125" bestFit="1" customWidth="1"/>
    <col min="1559" max="1560" width="4" bestFit="1" customWidth="1"/>
    <col min="1561" max="1561" width="7.6640625" bestFit="1" customWidth="1"/>
    <col min="1562" max="1562" width="3.33203125" bestFit="1" customWidth="1"/>
    <col min="1793" max="1793" width="6.88671875" bestFit="1" customWidth="1"/>
    <col min="1794" max="1794" width="31.88671875" bestFit="1" customWidth="1"/>
    <col min="1795" max="1795" width="10.6640625" bestFit="1" customWidth="1"/>
    <col min="1796" max="1797" width="27.44140625" bestFit="1" customWidth="1"/>
    <col min="1798" max="1805" width="4" bestFit="1" customWidth="1"/>
    <col min="1806" max="1808" width="4.33203125" bestFit="1" customWidth="1"/>
    <col min="1809" max="1811" width="4" bestFit="1" customWidth="1"/>
    <col min="1812" max="1812" width="7.6640625" bestFit="1" customWidth="1"/>
    <col min="1813" max="1813" width="3.33203125" bestFit="1" customWidth="1"/>
    <col min="1814" max="1814" width="4.33203125" bestFit="1" customWidth="1"/>
    <col min="1815" max="1816" width="4" bestFit="1" customWidth="1"/>
    <col min="1817" max="1817" width="7.6640625" bestFit="1" customWidth="1"/>
    <col min="1818" max="1818" width="3.33203125" bestFit="1" customWidth="1"/>
    <col min="2049" max="2049" width="6.88671875" bestFit="1" customWidth="1"/>
    <col min="2050" max="2050" width="31.88671875" bestFit="1" customWidth="1"/>
    <col min="2051" max="2051" width="10.6640625" bestFit="1" customWidth="1"/>
    <col min="2052" max="2053" width="27.44140625" bestFit="1" customWidth="1"/>
    <col min="2054" max="2061" width="4" bestFit="1" customWidth="1"/>
    <col min="2062" max="2064" width="4.33203125" bestFit="1" customWidth="1"/>
    <col min="2065" max="2067" width="4" bestFit="1" customWidth="1"/>
    <col min="2068" max="2068" width="7.6640625" bestFit="1" customWidth="1"/>
    <col min="2069" max="2069" width="3.33203125" bestFit="1" customWidth="1"/>
    <col min="2070" max="2070" width="4.33203125" bestFit="1" customWidth="1"/>
    <col min="2071" max="2072" width="4" bestFit="1" customWidth="1"/>
    <col min="2073" max="2073" width="7.6640625" bestFit="1" customWidth="1"/>
    <col min="2074" max="2074" width="3.33203125" bestFit="1" customWidth="1"/>
    <col min="2305" max="2305" width="6.88671875" bestFit="1" customWidth="1"/>
    <col min="2306" max="2306" width="31.88671875" bestFit="1" customWidth="1"/>
    <col min="2307" max="2307" width="10.6640625" bestFit="1" customWidth="1"/>
    <col min="2308" max="2309" width="27.44140625" bestFit="1" customWidth="1"/>
    <col min="2310" max="2317" width="4" bestFit="1" customWidth="1"/>
    <col min="2318" max="2320" width="4.33203125" bestFit="1" customWidth="1"/>
    <col min="2321" max="2323" width="4" bestFit="1" customWidth="1"/>
    <col min="2324" max="2324" width="7.6640625" bestFit="1" customWidth="1"/>
    <col min="2325" max="2325" width="3.33203125" bestFit="1" customWidth="1"/>
    <col min="2326" max="2326" width="4.33203125" bestFit="1" customWidth="1"/>
    <col min="2327" max="2328" width="4" bestFit="1" customWidth="1"/>
    <col min="2329" max="2329" width="7.6640625" bestFit="1" customWidth="1"/>
    <col min="2330" max="2330" width="3.33203125" bestFit="1" customWidth="1"/>
    <col min="2561" max="2561" width="6.88671875" bestFit="1" customWidth="1"/>
    <col min="2562" max="2562" width="31.88671875" bestFit="1" customWidth="1"/>
    <col min="2563" max="2563" width="10.6640625" bestFit="1" customWidth="1"/>
    <col min="2564" max="2565" width="27.44140625" bestFit="1" customWidth="1"/>
    <col min="2566" max="2573" width="4" bestFit="1" customWidth="1"/>
    <col min="2574" max="2576" width="4.33203125" bestFit="1" customWidth="1"/>
    <col min="2577" max="2579" width="4" bestFit="1" customWidth="1"/>
    <col min="2580" max="2580" width="7.6640625" bestFit="1" customWidth="1"/>
    <col min="2581" max="2581" width="3.33203125" bestFit="1" customWidth="1"/>
    <col min="2582" max="2582" width="4.33203125" bestFit="1" customWidth="1"/>
    <col min="2583" max="2584" width="4" bestFit="1" customWidth="1"/>
    <col min="2585" max="2585" width="7.6640625" bestFit="1" customWidth="1"/>
    <col min="2586" max="2586" width="3.33203125" bestFit="1" customWidth="1"/>
    <col min="2817" max="2817" width="6.88671875" bestFit="1" customWidth="1"/>
    <col min="2818" max="2818" width="31.88671875" bestFit="1" customWidth="1"/>
    <col min="2819" max="2819" width="10.6640625" bestFit="1" customWidth="1"/>
    <col min="2820" max="2821" width="27.44140625" bestFit="1" customWidth="1"/>
    <col min="2822" max="2829" width="4" bestFit="1" customWidth="1"/>
    <col min="2830" max="2832" width="4.33203125" bestFit="1" customWidth="1"/>
    <col min="2833" max="2835" width="4" bestFit="1" customWidth="1"/>
    <col min="2836" max="2836" width="7.6640625" bestFit="1" customWidth="1"/>
    <col min="2837" max="2837" width="3.33203125" bestFit="1" customWidth="1"/>
    <col min="2838" max="2838" width="4.33203125" bestFit="1" customWidth="1"/>
    <col min="2839" max="2840" width="4" bestFit="1" customWidth="1"/>
    <col min="2841" max="2841" width="7.6640625" bestFit="1" customWidth="1"/>
    <col min="2842" max="2842" width="3.33203125" bestFit="1" customWidth="1"/>
    <col min="3073" max="3073" width="6.88671875" bestFit="1" customWidth="1"/>
    <col min="3074" max="3074" width="31.88671875" bestFit="1" customWidth="1"/>
    <col min="3075" max="3075" width="10.6640625" bestFit="1" customWidth="1"/>
    <col min="3076" max="3077" width="27.44140625" bestFit="1" customWidth="1"/>
    <col min="3078" max="3085" width="4" bestFit="1" customWidth="1"/>
    <col min="3086" max="3088" width="4.33203125" bestFit="1" customWidth="1"/>
    <col min="3089" max="3091" width="4" bestFit="1" customWidth="1"/>
    <col min="3092" max="3092" width="7.6640625" bestFit="1" customWidth="1"/>
    <col min="3093" max="3093" width="3.33203125" bestFit="1" customWidth="1"/>
    <col min="3094" max="3094" width="4.33203125" bestFit="1" customWidth="1"/>
    <col min="3095" max="3096" width="4" bestFit="1" customWidth="1"/>
    <col min="3097" max="3097" width="7.6640625" bestFit="1" customWidth="1"/>
    <col min="3098" max="3098" width="3.33203125" bestFit="1" customWidth="1"/>
    <col min="3329" max="3329" width="6.88671875" bestFit="1" customWidth="1"/>
    <col min="3330" max="3330" width="31.88671875" bestFit="1" customWidth="1"/>
    <col min="3331" max="3331" width="10.6640625" bestFit="1" customWidth="1"/>
    <col min="3332" max="3333" width="27.44140625" bestFit="1" customWidth="1"/>
    <col min="3334" max="3341" width="4" bestFit="1" customWidth="1"/>
    <col min="3342" max="3344" width="4.33203125" bestFit="1" customWidth="1"/>
    <col min="3345" max="3347" width="4" bestFit="1" customWidth="1"/>
    <col min="3348" max="3348" width="7.6640625" bestFit="1" customWidth="1"/>
    <col min="3349" max="3349" width="3.33203125" bestFit="1" customWidth="1"/>
    <col min="3350" max="3350" width="4.33203125" bestFit="1" customWidth="1"/>
    <col min="3351" max="3352" width="4" bestFit="1" customWidth="1"/>
    <col min="3353" max="3353" width="7.6640625" bestFit="1" customWidth="1"/>
    <col min="3354" max="3354" width="3.33203125" bestFit="1" customWidth="1"/>
    <col min="3585" max="3585" width="6.88671875" bestFit="1" customWidth="1"/>
    <col min="3586" max="3586" width="31.88671875" bestFit="1" customWidth="1"/>
    <col min="3587" max="3587" width="10.6640625" bestFit="1" customWidth="1"/>
    <col min="3588" max="3589" width="27.44140625" bestFit="1" customWidth="1"/>
    <col min="3590" max="3597" width="4" bestFit="1" customWidth="1"/>
    <col min="3598" max="3600" width="4.33203125" bestFit="1" customWidth="1"/>
    <col min="3601" max="3603" width="4" bestFit="1" customWidth="1"/>
    <col min="3604" max="3604" width="7.6640625" bestFit="1" customWidth="1"/>
    <col min="3605" max="3605" width="3.33203125" bestFit="1" customWidth="1"/>
    <col min="3606" max="3606" width="4.33203125" bestFit="1" customWidth="1"/>
    <col min="3607" max="3608" width="4" bestFit="1" customWidth="1"/>
    <col min="3609" max="3609" width="7.6640625" bestFit="1" customWidth="1"/>
    <col min="3610" max="3610" width="3.33203125" bestFit="1" customWidth="1"/>
    <col min="3841" max="3841" width="6.88671875" bestFit="1" customWidth="1"/>
    <col min="3842" max="3842" width="31.88671875" bestFit="1" customWidth="1"/>
    <col min="3843" max="3843" width="10.6640625" bestFit="1" customWidth="1"/>
    <col min="3844" max="3845" width="27.44140625" bestFit="1" customWidth="1"/>
    <col min="3846" max="3853" width="4" bestFit="1" customWidth="1"/>
    <col min="3854" max="3856" width="4.33203125" bestFit="1" customWidth="1"/>
    <col min="3857" max="3859" width="4" bestFit="1" customWidth="1"/>
    <col min="3860" max="3860" width="7.6640625" bestFit="1" customWidth="1"/>
    <col min="3861" max="3861" width="3.33203125" bestFit="1" customWidth="1"/>
    <col min="3862" max="3862" width="4.33203125" bestFit="1" customWidth="1"/>
    <col min="3863" max="3864" width="4" bestFit="1" customWidth="1"/>
    <col min="3865" max="3865" width="7.6640625" bestFit="1" customWidth="1"/>
    <col min="3866" max="3866" width="3.33203125" bestFit="1" customWidth="1"/>
    <col min="4097" max="4097" width="6.88671875" bestFit="1" customWidth="1"/>
    <col min="4098" max="4098" width="31.88671875" bestFit="1" customWidth="1"/>
    <col min="4099" max="4099" width="10.6640625" bestFit="1" customWidth="1"/>
    <col min="4100" max="4101" width="27.44140625" bestFit="1" customWidth="1"/>
    <col min="4102" max="4109" width="4" bestFit="1" customWidth="1"/>
    <col min="4110" max="4112" width="4.33203125" bestFit="1" customWidth="1"/>
    <col min="4113" max="4115" width="4" bestFit="1" customWidth="1"/>
    <col min="4116" max="4116" width="7.6640625" bestFit="1" customWidth="1"/>
    <col min="4117" max="4117" width="3.33203125" bestFit="1" customWidth="1"/>
    <col min="4118" max="4118" width="4.33203125" bestFit="1" customWidth="1"/>
    <col min="4119" max="4120" width="4" bestFit="1" customWidth="1"/>
    <col min="4121" max="4121" width="7.6640625" bestFit="1" customWidth="1"/>
    <col min="4122" max="4122" width="3.33203125" bestFit="1" customWidth="1"/>
    <col min="4353" max="4353" width="6.88671875" bestFit="1" customWidth="1"/>
    <col min="4354" max="4354" width="31.88671875" bestFit="1" customWidth="1"/>
    <col min="4355" max="4355" width="10.6640625" bestFit="1" customWidth="1"/>
    <col min="4356" max="4357" width="27.44140625" bestFit="1" customWidth="1"/>
    <col min="4358" max="4365" width="4" bestFit="1" customWidth="1"/>
    <col min="4366" max="4368" width="4.33203125" bestFit="1" customWidth="1"/>
    <col min="4369" max="4371" width="4" bestFit="1" customWidth="1"/>
    <col min="4372" max="4372" width="7.6640625" bestFit="1" customWidth="1"/>
    <col min="4373" max="4373" width="3.33203125" bestFit="1" customWidth="1"/>
    <col min="4374" max="4374" width="4.33203125" bestFit="1" customWidth="1"/>
    <col min="4375" max="4376" width="4" bestFit="1" customWidth="1"/>
    <col min="4377" max="4377" width="7.6640625" bestFit="1" customWidth="1"/>
    <col min="4378" max="4378" width="3.33203125" bestFit="1" customWidth="1"/>
    <col min="4609" max="4609" width="6.88671875" bestFit="1" customWidth="1"/>
    <col min="4610" max="4610" width="31.88671875" bestFit="1" customWidth="1"/>
    <col min="4611" max="4611" width="10.6640625" bestFit="1" customWidth="1"/>
    <col min="4612" max="4613" width="27.44140625" bestFit="1" customWidth="1"/>
    <col min="4614" max="4621" width="4" bestFit="1" customWidth="1"/>
    <col min="4622" max="4624" width="4.33203125" bestFit="1" customWidth="1"/>
    <col min="4625" max="4627" width="4" bestFit="1" customWidth="1"/>
    <col min="4628" max="4628" width="7.6640625" bestFit="1" customWidth="1"/>
    <col min="4629" max="4629" width="3.33203125" bestFit="1" customWidth="1"/>
    <col min="4630" max="4630" width="4.33203125" bestFit="1" customWidth="1"/>
    <col min="4631" max="4632" width="4" bestFit="1" customWidth="1"/>
    <col min="4633" max="4633" width="7.6640625" bestFit="1" customWidth="1"/>
    <col min="4634" max="4634" width="3.33203125" bestFit="1" customWidth="1"/>
    <col min="4865" max="4865" width="6.88671875" bestFit="1" customWidth="1"/>
    <col min="4866" max="4866" width="31.88671875" bestFit="1" customWidth="1"/>
    <col min="4867" max="4867" width="10.6640625" bestFit="1" customWidth="1"/>
    <col min="4868" max="4869" width="27.44140625" bestFit="1" customWidth="1"/>
    <col min="4870" max="4877" width="4" bestFit="1" customWidth="1"/>
    <col min="4878" max="4880" width="4.33203125" bestFit="1" customWidth="1"/>
    <col min="4881" max="4883" width="4" bestFit="1" customWidth="1"/>
    <col min="4884" max="4884" width="7.6640625" bestFit="1" customWidth="1"/>
    <col min="4885" max="4885" width="3.33203125" bestFit="1" customWidth="1"/>
    <col min="4886" max="4886" width="4.33203125" bestFit="1" customWidth="1"/>
    <col min="4887" max="4888" width="4" bestFit="1" customWidth="1"/>
    <col min="4889" max="4889" width="7.6640625" bestFit="1" customWidth="1"/>
    <col min="4890" max="4890" width="3.33203125" bestFit="1" customWidth="1"/>
    <col min="5121" max="5121" width="6.88671875" bestFit="1" customWidth="1"/>
    <col min="5122" max="5122" width="31.88671875" bestFit="1" customWidth="1"/>
    <col min="5123" max="5123" width="10.6640625" bestFit="1" customWidth="1"/>
    <col min="5124" max="5125" width="27.44140625" bestFit="1" customWidth="1"/>
    <col min="5126" max="5133" width="4" bestFit="1" customWidth="1"/>
    <col min="5134" max="5136" width="4.33203125" bestFit="1" customWidth="1"/>
    <col min="5137" max="5139" width="4" bestFit="1" customWidth="1"/>
    <col min="5140" max="5140" width="7.6640625" bestFit="1" customWidth="1"/>
    <col min="5141" max="5141" width="3.33203125" bestFit="1" customWidth="1"/>
    <col min="5142" max="5142" width="4.33203125" bestFit="1" customWidth="1"/>
    <col min="5143" max="5144" width="4" bestFit="1" customWidth="1"/>
    <col min="5145" max="5145" width="7.6640625" bestFit="1" customWidth="1"/>
    <col min="5146" max="5146" width="3.33203125" bestFit="1" customWidth="1"/>
    <col min="5377" max="5377" width="6.88671875" bestFit="1" customWidth="1"/>
    <col min="5378" max="5378" width="31.88671875" bestFit="1" customWidth="1"/>
    <col min="5379" max="5379" width="10.6640625" bestFit="1" customWidth="1"/>
    <col min="5380" max="5381" width="27.44140625" bestFit="1" customWidth="1"/>
    <col min="5382" max="5389" width="4" bestFit="1" customWidth="1"/>
    <col min="5390" max="5392" width="4.33203125" bestFit="1" customWidth="1"/>
    <col min="5393" max="5395" width="4" bestFit="1" customWidth="1"/>
    <col min="5396" max="5396" width="7.6640625" bestFit="1" customWidth="1"/>
    <col min="5397" max="5397" width="3.33203125" bestFit="1" customWidth="1"/>
    <col min="5398" max="5398" width="4.33203125" bestFit="1" customWidth="1"/>
    <col min="5399" max="5400" width="4" bestFit="1" customWidth="1"/>
    <col min="5401" max="5401" width="7.6640625" bestFit="1" customWidth="1"/>
    <col min="5402" max="5402" width="3.33203125" bestFit="1" customWidth="1"/>
    <col min="5633" max="5633" width="6.88671875" bestFit="1" customWidth="1"/>
    <col min="5634" max="5634" width="31.88671875" bestFit="1" customWidth="1"/>
    <col min="5635" max="5635" width="10.6640625" bestFit="1" customWidth="1"/>
    <col min="5636" max="5637" width="27.44140625" bestFit="1" customWidth="1"/>
    <col min="5638" max="5645" width="4" bestFit="1" customWidth="1"/>
    <col min="5646" max="5648" width="4.33203125" bestFit="1" customWidth="1"/>
    <col min="5649" max="5651" width="4" bestFit="1" customWidth="1"/>
    <col min="5652" max="5652" width="7.6640625" bestFit="1" customWidth="1"/>
    <col min="5653" max="5653" width="3.33203125" bestFit="1" customWidth="1"/>
    <col min="5654" max="5654" width="4.33203125" bestFit="1" customWidth="1"/>
    <col min="5655" max="5656" width="4" bestFit="1" customWidth="1"/>
    <col min="5657" max="5657" width="7.6640625" bestFit="1" customWidth="1"/>
    <col min="5658" max="5658" width="3.33203125" bestFit="1" customWidth="1"/>
    <col min="5889" max="5889" width="6.88671875" bestFit="1" customWidth="1"/>
    <col min="5890" max="5890" width="31.88671875" bestFit="1" customWidth="1"/>
    <col min="5891" max="5891" width="10.6640625" bestFit="1" customWidth="1"/>
    <col min="5892" max="5893" width="27.44140625" bestFit="1" customWidth="1"/>
    <col min="5894" max="5901" width="4" bestFit="1" customWidth="1"/>
    <col min="5902" max="5904" width="4.33203125" bestFit="1" customWidth="1"/>
    <col min="5905" max="5907" width="4" bestFit="1" customWidth="1"/>
    <col min="5908" max="5908" width="7.6640625" bestFit="1" customWidth="1"/>
    <col min="5909" max="5909" width="3.33203125" bestFit="1" customWidth="1"/>
    <col min="5910" max="5910" width="4.33203125" bestFit="1" customWidth="1"/>
    <col min="5911" max="5912" width="4" bestFit="1" customWidth="1"/>
    <col min="5913" max="5913" width="7.6640625" bestFit="1" customWidth="1"/>
    <col min="5914" max="5914" width="3.33203125" bestFit="1" customWidth="1"/>
    <col min="6145" max="6145" width="6.88671875" bestFit="1" customWidth="1"/>
    <col min="6146" max="6146" width="31.88671875" bestFit="1" customWidth="1"/>
    <col min="6147" max="6147" width="10.6640625" bestFit="1" customWidth="1"/>
    <col min="6148" max="6149" width="27.44140625" bestFit="1" customWidth="1"/>
    <col min="6150" max="6157" width="4" bestFit="1" customWidth="1"/>
    <col min="6158" max="6160" width="4.33203125" bestFit="1" customWidth="1"/>
    <col min="6161" max="6163" width="4" bestFit="1" customWidth="1"/>
    <col min="6164" max="6164" width="7.6640625" bestFit="1" customWidth="1"/>
    <col min="6165" max="6165" width="3.33203125" bestFit="1" customWidth="1"/>
    <col min="6166" max="6166" width="4.33203125" bestFit="1" customWidth="1"/>
    <col min="6167" max="6168" width="4" bestFit="1" customWidth="1"/>
    <col min="6169" max="6169" width="7.6640625" bestFit="1" customWidth="1"/>
    <col min="6170" max="6170" width="3.33203125" bestFit="1" customWidth="1"/>
    <col min="6401" max="6401" width="6.88671875" bestFit="1" customWidth="1"/>
    <col min="6402" max="6402" width="31.88671875" bestFit="1" customWidth="1"/>
    <col min="6403" max="6403" width="10.6640625" bestFit="1" customWidth="1"/>
    <col min="6404" max="6405" width="27.44140625" bestFit="1" customWidth="1"/>
    <col min="6406" max="6413" width="4" bestFit="1" customWidth="1"/>
    <col min="6414" max="6416" width="4.33203125" bestFit="1" customWidth="1"/>
    <col min="6417" max="6419" width="4" bestFit="1" customWidth="1"/>
    <col min="6420" max="6420" width="7.6640625" bestFit="1" customWidth="1"/>
    <col min="6421" max="6421" width="3.33203125" bestFit="1" customWidth="1"/>
    <col min="6422" max="6422" width="4.33203125" bestFit="1" customWidth="1"/>
    <col min="6423" max="6424" width="4" bestFit="1" customWidth="1"/>
    <col min="6425" max="6425" width="7.6640625" bestFit="1" customWidth="1"/>
    <col min="6426" max="6426" width="3.33203125" bestFit="1" customWidth="1"/>
    <col min="6657" max="6657" width="6.88671875" bestFit="1" customWidth="1"/>
    <col min="6658" max="6658" width="31.88671875" bestFit="1" customWidth="1"/>
    <col min="6659" max="6659" width="10.6640625" bestFit="1" customWidth="1"/>
    <col min="6660" max="6661" width="27.44140625" bestFit="1" customWidth="1"/>
    <col min="6662" max="6669" width="4" bestFit="1" customWidth="1"/>
    <col min="6670" max="6672" width="4.33203125" bestFit="1" customWidth="1"/>
    <col min="6673" max="6675" width="4" bestFit="1" customWidth="1"/>
    <col min="6676" max="6676" width="7.6640625" bestFit="1" customWidth="1"/>
    <col min="6677" max="6677" width="3.33203125" bestFit="1" customWidth="1"/>
    <col min="6678" max="6678" width="4.33203125" bestFit="1" customWidth="1"/>
    <col min="6679" max="6680" width="4" bestFit="1" customWidth="1"/>
    <col min="6681" max="6681" width="7.6640625" bestFit="1" customWidth="1"/>
    <col min="6682" max="6682" width="3.33203125" bestFit="1" customWidth="1"/>
    <col min="6913" max="6913" width="6.88671875" bestFit="1" customWidth="1"/>
    <col min="6914" max="6914" width="31.88671875" bestFit="1" customWidth="1"/>
    <col min="6915" max="6915" width="10.6640625" bestFit="1" customWidth="1"/>
    <col min="6916" max="6917" width="27.44140625" bestFit="1" customWidth="1"/>
    <col min="6918" max="6925" width="4" bestFit="1" customWidth="1"/>
    <col min="6926" max="6928" width="4.33203125" bestFit="1" customWidth="1"/>
    <col min="6929" max="6931" width="4" bestFit="1" customWidth="1"/>
    <col min="6932" max="6932" width="7.6640625" bestFit="1" customWidth="1"/>
    <col min="6933" max="6933" width="3.33203125" bestFit="1" customWidth="1"/>
    <col min="6934" max="6934" width="4.33203125" bestFit="1" customWidth="1"/>
    <col min="6935" max="6936" width="4" bestFit="1" customWidth="1"/>
    <col min="6937" max="6937" width="7.6640625" bestFit="1" customWidth="1"/>
    <col min="6938" max="6938" width="3.33203125" bestFit="1" customWidth="1"/>
    <col min="7169" max="7169" width="6.88671875" bestFit="1" customWidth="1"/>
    <col min="7170" max="7170" width="31.88671875" bestFit="1" customWidth="1"/>
    <col min="7171" max="7171" width="10.6640625" bestFit="1" customWidth="1"/>
    <col min="7172" max="7173" width="27.44140625" bestFit="1" customWidth="1"/>
    <col min="7174" max="7181" width="4" bestFit="1" customWidth="1"/>
    <col min="7182" max="7184" width="4.33203125" bestFit="1" customWidth="1"/>
    <col min="7185" max="7187" width="4" bestFit="1" customWidth="1"/>
    <col min="7188" max="7188" width="7.6640625" bestFit="1" customWidth="1"/>
    <col min="7189" max="7189" width="3.33203125" bestFit="1" customWidth="1"/>
    <col min="7190" max="7190" width="4.33203125" bestFit="1" customWidth="1"/>
    <col min="7191" max="7192" width="4" bestFit="1" customWidth="1"/>
    <col min="7193" max="7193" width="7.6640625" bestFit="1" customWidth="1"/>
    <col min="7194" max="7194" width="3.33203125" bestFit="1" customWidth="1"/>
    <col min="7425" max="7425" width="6.88671875" bestFit="1" customWidth="1"/>
    <col min="7426" max="7426" width="31.88671875" bestFit="1" customWidth="1"/>
    <col min="7427" max="7427" width="10.6640625" bestFit="1" customWidth="1"/>
    <col min="7428" max="7429" width="27.44140625" bestFit="1" customWidth="1"/>
    <col min="7430" max="7437" width="4" bestFit="1" customWidth="1"/>
    <col min="7438" max="7440" width="4.33203125" bestFit="1" customWidth="1"/>
    <col min="7441" max="7443" width="4" bestFit="1" customWidth="1"/>
    <col min="7444" max="7444" width="7.6640625" bestFit="1" customWidth="1"/>
    <col min="7445" max="7445" width="3.33203125" bestFit="1" customWidth="1"/>
    <col min="7446" max="7446" width="4.33203125" bestFit="1" customWidth="1"/>
    <col min="7447" max="7448" width="4" bestFit="1" customWidth="1"/>
    <col min="7449" max="7449" width="7.6640625" bestFit="1" customWidth="1"/>
    <col min="7450" max="7450" width="3.33203125" bestFit="1" customWidth="1"/>
    <col min="7681" max="7681" width="6.88671875" bestFit="1" customWidth="1"/>
    <col min="7682" max="7682" width="31.88671875" bestFit="1" customWidth="1"/>
    <col min="7683" max="7683" width="10.6640625" bestFit="1" customWidth="1"/>
    <col min="7684" max="7685" width="27.44140625" bestFit="1" customWidth="1"/>
    <col min="7686" max="7693" width="4" bestFit="1" customWidth="1"/>
    <col min="7694" max="7696" width="4.33203125" bestFit="1" customWidth="1"/>
    <col min="7697" max="7699" width="4" bestFit="1" customWidth="1"/>
    <col min="7700" max="7700" width="7.6640625" bestFit="1" customWidth="1"/>
    <col min="7701" max="7701" width="3.33203125" bestFit="1" customWidth="1"/>
    <col min="7702" max="7702" width="4.33203125" bestFit="1" customWidth="1"/>
    <col min="7703" max="7704" width="4" bestFit="1" customWidth="1"/>
    <col min="7705" max="7705" width="7.6640625" bestFit="1" customWidth="1"/>
    <col min="7706" max="7706" width="3.33203125" bestFit="1" customWidth="1"/>
    <col min="7937" max="7937" width="6.88671875" bestFit="1" customWidth="1"/>
    <col min="7938" max="7938" width="31.88671875" bestFit="1" customWidth="1"/>
    <col min="7939" max="7939" width="10.6640625" bestFit="1" customWidth="1"/>
    <col min="7940" max="7941" width="27.44140625" bestFit="1" customWidth="1"/>
    <col min="7942" max="7949" width="4" bestFit="1" customWidth="1"/>
    <col min="7950" max="7952" width="4.33203125" bestFit="1" customWidth="1"/>
    <col min="7953" max="7955" width="4" bestFit="1" customWidth="1"/>
    <col min="7956" max="7956" width="7.6640625" bestFit="1" customWidth="1"/>
    <col min="7957" max="7957" width="3.33203125" bestFit="1" customWidth="1"/>
    <col min="7958" max="7958" width="4.33203125" bestFit="1" customWidth="1"/>
    <col min="7959" max="7960" width="4" bestFit="1" customWidth="1"/>
    <col min="7961" max="7961" width="7.6640625" bestFit="1" customWidth="1"/>
    <col min="7962" max="7962" width="3.33203125" bestFit="1" customWidth="1"/>
    <col min="8193" max="8193" width="6.88671875" bestFit="1" customWidth="1"/>
    <col min="8194" max="8194" width="31.88671875" bestFit="1" customWidth="1"/>
    <col min="8195" max="8195" width="10.6640625" bestFit="1" customWidth="1"/>
    <col min="8196" max="8197" width="27.44140625" bestFit="1" customWidth="1"/>
    <col min="8198" max="8205" width="4" bestFit="1" customWidth="1"/>
    <col min="8206" max="8208" width="4.33203125" bestFit="1" customWidth="1"/>
    <col min="8209" max="8211" width="4" bestFit="1" customWidth="1"/>
    <col min="8212" max="8212" width="7.6640625" bestFit="1" customWidth="1"/>
    <col min="8213" max="8213" width="3.33203125" bestFit="1" customWidth="1"/>
    <col min="8214" max="8214" width="4.33203125" bestFit="1" customWidth="1"/>
    <col min="8215" max="8216" width="4" bestFit="1" customWidth="1"/>
    <col min="8217" max="8217" width="7.6640625" bestFit="1" customWidth="1"/>
    <col min="8218" max="8218" width="3.33203125" bestFit="1" customWidth="1"/>
    <col min="8449" max="8449" width="6.88671875" bestFit="1" customWidth="1"/>
    <col min="8450" max="8450" width="31.88671875" bestFit="1" customWidth="1"/>
    <col min="8451" max="8451" width="10.6640625" bestFit="1" customWidth="1"/>
    <col min="8452" max="8453" width="27.44140625" bestFit="1" customWidth="1"/>
    <col min="8454" max="8461" width="4" bestFit="1" customWidth="1"/>
    <col min="8462" max="8464" width="4.33203125" bestFit="1" customWidth="1"/>
    <col min="8465" max="8467" width="4" bestFit="1" customWidth="1"/>
    <col min="8468" max="8468" width="7.6640625" bestFit="1" customWidth="1"/>
    <col min="8469" max="8469" width="3.33203125" bestFit="1" customWidth="1"/>
    <col min="8470" max="8470" width="4.33203125" bestFit="1" customWidth="1"/>
    <col min="8471" max="8472" width="4" bestFit="1" customWidth="1"/>
    <col min="8473" max="8473" width="7.6640625" bestFit="1" customWidth="1"/>
    <col min="8474" max="8474" width="3.33203125" bestFit="1" customWidth="1"/>
    <col min="8705" max="8705" width="6.88671875" bestFit="1" customWidth="1"/>
    <col min="8706" max="8706" width="31.88671875" bestFit="1" customWidth="1"/>
    <col min="8707" max="8707" width="10.6640625" bestFit="1" customWidth="1"/>
    <col min="8708" max="8709" width="27.44140625" bestFit="1" customWidth="1"/>
    <col min="8710" max="8717" width="4" bestFit="1" customWidth="1"/>
    <col min="8718" max="8720" width="4.33203125" bestFit="1" customWidth="1"/>
    <col min="8721" max="8723" width="4" bestFit="1" customWidth="1"/>
    <col min="8724" max="8724" width="7.6640625" bestFit="1" customWidth="1"/>
    <col min="8725" max="8725" width="3.33203125" bestFit="1" customWidth="1"/>
    <col min="8726" max="8726" width="4.33203125" bestFit="1" customWidth="1"/>
    <col min="8727" max="8728" width="4" bestFit="1" customWidth="1"/>
    <col min="8729" max="8729" width="7.6640625" bestFit="1" customWidth="1"/>
    <col min="8730" max="8730" width="3.33203125" bestFit="1" customWidth="1"/>
    <col min="8961" max="8961" width="6.88671875" bestFit="1" customWidth="1"/>
    <col min="8962" max="8962" width="31.88671875" bestFit="1" customWidth="1"/>
    <col min="8963" max="8963" width="10.6640625" bestFit="1" customWidth="1"/>
    <col min="8964" max="8965" width="27.44140625" bestFit="1" customWidth="1"/>
    <col min="8966" max="8973" width="4" bestFit="1" customWidth="1"/>
    <col min="8974" max="8976" width="4.33203125" bestFit="1" customWidth="1"/>
    <col min="8977" max="8979" width="4" bestFit="1" customWidth="1"/>
    <col min="8980" max="8980" width="7.6640625" bestFit="1" customWidth="1"/>
    <col min="8981" max="8981" width="3.33203125" bestFit="1" customWidth="1"/>
    <col min="8982" max="8982" width="4.33203125" bestFit="1" customWidth="1"/>
    <col min="8983" max="8984" width="4" bestFit="1" customWidth="1"/>
    <col min="8985" max="8985" width="7.6640625" bestFit="1" customWidth="1"/>
    <col min="8986" max="8986" width="3.33203125" bestFit="1" customWidth="1"/>
    <col min="9217" max="9217" width="6.88671875" bestFit="1" customWidth="1"/>
    <col min="9218" max="9218" width="31.88671875" bestFit="1" customWidth="1"/>
    <col min="9219" max="9219" width="10.6640625" bestFit="1" customWidth="1"/>
    <col min="9220" max="9221" width="27.44140625" bestFit="1" customWidth="1"/>
    <col min="9222" max="9229" width="4" bestFit="1" customWidth="1"/>
    <col min="9230" max="9232" width="4.33203125" bestFit="1" customWidth="1"/>
    <col min="9233" max="9235" width="4" bestFit="1" customWidth="1"/>
    <col min="9236" max="9236" width="7.6640625" bestFit="1" customWidth="1"/>
    <col min="9237" max="9237" width="3.33203125" bestFit="1" customWidth="1"/>
    <col min="9238" max="9238" width="4.33203125" bestFit="1" customWidth="1"/>
    <col min="9239" max="9240" width="4" bestFit="1" customWidth="1"/>
    <col min="9241" max="9241" width="7.6640625" bestFit="1" customWidth="1"/>
    <col min="9242" max="9242" width="3.33203125" bestFit="1" customWidth="1"/>
    <col min="9473" max="9473" width="6.88671875" bestFit="1" customWidth="1"/>
    <col min="9474" max="9474" width="31.88671875" bestFit="1" customWidth="1"/>
    <col min="9475" max="9475" width="10.6640625" bestFit="1" customWidth="1"/>
    <col min="9476" max="9477" width="27.44140625" bestFit="1" customWidth="1"/>
    <col min="9478" max="9485" width="4" bestFit="1" customWidth="1"/>
    <col min="9486" max="9488" width="4.33203125" bestFit="1" customWidth="1"/>
    <col min="9489" max="9491" width="4" bestFit="1" customWidth="1"/>
    <col min="9492" max="9492" width="7.6640625" bestFit="1" customWidth="1"/>
    <col min="9493" max="9493" width="3.33203125" bestFit="1" customWidth="1"/>
    <col min="9494" max="9494" width="4.33203125" bestFit="1" customWidth="1"/>
    <col min="9495" max="9496" width="4" bestFit="1" customWidth="1"/>
    <col min="9497" max="9497" width="7.6640625" bestFit="1" customWidth="1"/>
    <col min="9498" max="9498" width="3.33203125" bestFit="1" customWidth="1"/>
    <col min="9729" max="9729" width="6.88671875" bestFit="1" customWidth="1"/>
    <col min="9730" max="9730" width="31.88671875" bestFit="1" customWidth="1"/>
    <col min="9731" max="9731" width="10.6640625" bestFit="1" customWidth="1"/>
    <col min="9732" max="9733" width="27.44140625" bestFit="1" customWidth="1"/>
    <col min="9734" max="9741" width="4" bestFit="1" customWidth="1"/>
    <col min="9742" max="9744" width="4.33203125" bestFit="1" customWidth="1"/>
    <col min="9745" max="9747" width="4" bestFit="1" customWidth="1"/>
    <col min="9748" max="9748" width="7.6640625" bestFit="1" customWidth="1"/>
    <col min="9749" max="9749" width="3.33203125" bestFit="1" customWidth="1"/>
    <col min="9750" max="9750" width="4.33203125" bestFit="1" customWidth="1"/>
    <col min="9751" max="9752" width="4" bestFit="1" customWidth="1"/>
    <col min="9753" max="9753" width="7.6640625" bestFit="1" customWidth="1"/>
    <col min="9754" max="9754" width="3.33203125" bestFit="1" customWidth="1"/>
    <col min="9985" max="9985" width="6.88671875" bestFit="1" customWidth="1"/>
    <col min="9986" max="9986" width="31.88671875" bestFit="1" customWidth="1"/>
    <col min="9987" max="9987" width="10.6640625" bestFit="1" customWidth="1"/>
    <col min="9988" max="9989" width="27.44140625" bestFit="1" customWidth="1"/>
    <col min="9990" max="9997" width="4" bestFit="1" customWidth="1"/>
    <col min="9998" max="10000" width="4.33203125" bestFit="1" customWidth="1"/>
    <col min="10001" max="10003" width="4" bestFit="1" customWidth="1"/>
    <col min="10004" max="10004" width="7.6640625" bestFit="1" customWidth="1"/>
    <col min="10005" max="10005" width="3.33203125" bestFit="1" customWidth="1"/>
    <col min="10006" max="10006" width="4.33203125" bestFit="1" customWidth="1"/>
    <col min="10007" max="10008" width="4" bestFit="1" customWidth="1"/>
    <col min="10009" max="10009" width="7.6640625" bestFit="1" customWidth="1"/>
    <col min="10010" max="10010" width="3.33203125" bestFit="1" customWidth="1"/>
    <col min="10241" max="10241" width="6.88671875" bestFit="1" customWidth="1"/>
    <col min="10242" max="10242" width="31.88671875" bestFit="1" customWidth="1"/>
    <col min="10243" max="10243" width="10.6640625" bestFit="1" customWidth="1"/>
    <col min="10244" max="10245" width="27.44140625" bestFit="1" customWidth="1"/>
    <col min="10246" max="10253" width="4" bestFit="1" customWidth="1"/>
    <col min="10254" max="10256" width="4.33203125" bestFit="1" customWidth="1"/>
    <col min="10257" max="10259" width="4" bestFit="1" customWidth="1"/>
    <col min="10260" max="10260" width="7.6640625" bestFit="1" customWidth="1"/>
    <col min="10261" max="10261" width="3.33203125" bestFit="1" customWidth="1"/>
    <col min="10262" max="10262" width="4.33203125" bestFit="1" customWidth="1"/>
    <col min="10263" max="10264" width="4" bestFit="1" customWidth="1"/>
    <col min="10265" max="10265" width="7.6640625" bestFit="1" customWidth="1"/>
    <col min="10266" max="10266" width="3.33203125" bestFit="1" customWidth="1"/>
    <col min="10497" max="10497" width="6.88671875" bestFit="1" customWidth="1"/>
    <col min="10498" max="10498" width="31.88671875" bestFit="1" customWidth="1"/>
    <col min="10499" max="10499" width="10.6640625" bestFit="1" customWidth="1"/>
    <col min="10500" max="10501" width="27.44140625" bestFit="1" customWidth="1"/>
    <col min="10502" max="10509" width="4" bestFit="1" customWidth="1"/>
    <col min="10510" max="10512" width="4.33203125" bestFit="1" customWidth="1"/>
    <col min="10513" max="10515" width="4" bestFit="1" customWidth="1"/>
    <col min="10516" max="10516" width="7.6640625" bestFit="1" customWidth="1"/>
    <col min="10517" max="10517" width="3.33203125" bestFit="1" customWidth="1"/>
    <col min="10518" max="10518" width="4.33203125" bestFit="1" customWidth="1"/>
    <col min="10519" max="10520" width="4" bestFit="1" customWidth="1"/>
    <col min="10521" max="10521" width="7.6640625" bestFit="1" customWidth="1"/>
    <col min="10522" max="10522" width="3.33203125" bestFit="1" customWidth="1"/>
    <col min="10753" max="10753" width="6.88671875" bestFit="1" customWidth="1"/>
    <col min="10754" max="10754" width="31.88671875" bestFit="1" customWidth="1"/>
    <col min="10755" max="10755" width="10.6640625" bestFit="1" customWidth="1"/>
    <col min="10756" max="10757" width="27.44140625" bestFit="1" customWidth="1"/>
    <col min="10758" max="10765" width="4" bestFit="1" customWidth="1"/>
    <col min="10766" max="10768" width="4.33203125" bestFit="1" customWidth="1"/>
    <col min="10769" max="10771" width="4" bestFit="1" customWidth="1"/>
    <col min="10772" max="10772" width="7.6640625" bestFit="1" customWidth="1"/>
    <col min="10773" max="10773" width="3.33203125" bestFit="1" customWidth="1"/>
    <col min="10774" max="10774" width="4.33203125" bestFit="1" customWidth="1"/>
    <col min="10775" max="10776" width="4" bestFit="1" customWidth="1"/>
    <col min="10777" max="10777" width="7.6640625" bestFit="1" customWidth="1"/>
    <col min="10778" max="10778" width="3.33203125" bestFit="1" customWidth="1"/>
    <col min="11009" max="11009" width="6.88671875" bestFit="1" customWidth="1"/>
    <col min="11010" max="11010" width="31.88671875" bestFit="1" customWidth="1"/>
    <col min="11011" max="11011" width="10.6640625" bestFit="1" customWidth="1"/>
    <col min="11012" max="11013" width="27.44140625" bestFit="1" customWidth="1"/>
    <col min="11014" max="11021" width="4" bestFit="1" customWidth="1"/>
    <col min="11022" max="11024" width="4.33203125" bestFit="1" customWidth="1"/>
    <col min="11025" max="11027" width="4" bestFit="1" customWidth="1"/>
    <col min="11028" max="11028" width="7.6640625" bestFit="1" customWidth="1"/>
    <col min="11029" max="11029" width="3.33203125" bestFit="1" customWidth="1"/>
    <col min="11030" max="11030" width="4.33203125" bestFit="1" customWidth="1"/>
    <col min="11031" max="11032" width="4" bestFit="1" customWidth="1"/>
    <col min="11033" max="11033" width="7.6640625" bestFit="1" customWidth="1"/>
    <col min="11034" max="11034" width="3.33203125" bestFit="1" customWidth="1"/>
    <col min="11265" max="11265" width="6.88671875" bestFit="1" customWidth="1"/>
    <col min="11266" max="11266" width="31.88671875" bestFit="1" customWidth="1"/>
    <col min="11267" max="11267" width="10.6640625" bestFit="1" customWidth="1"/>
    <col min="11268" max="11269" width="27.44140625" bestFit="1" customWidth="1"/>
    <col min="11270" max="11277" width="4" bestFit="1" customWidth="1"/>
    <col min="11278" max="11280" width="4.33203125" bestFit="1" customWidth="1"/>
    <col min="11281" max="11283" width="4" bestFit="1" customWidth="1"/>
    <col min="11284" max="11284" width="7.6640625" bestFit="1" customWidth="1"/>
    <col min="11285" max="11285" width="3.33203125" bestFit="1" customWidth="1"/>
    <col min="11286" max="11286" width="4.33203125" bestFit="1" customWidth="1"/>
    <col min="11287" max="11288" width="4" bestFit="1" customWidth="1"/>
    <col min="11289" max="11289" width="7.6640625" bestFit="1" customWidth="1"/>
    <col min="11290" max="11290" width="3.33203125" bestFit="1" customWidth="1"/>
    <col min="11521" max="11521" width="6.88671875" bestFit="1" customWidth="1"/>
    <col min="11522" max="11522" width="31.88671875" bestFit="1" customWidth="1"/>
    <col min="11523" max="11523" width="10.6640625" bestFit="1" customWidth="1"/>
    <col min="11524" max="11525" width="27.44140625" bestFit="1" customWidth="1"/>
    <col min="11526" max="11533" width="4" bestFit="1" customWidth="1"/>
    <col min="11534" max="11536" width="4.33203125" bestFit="1" customWidth="1"/>
    <col min="11537" max="11539" width="4" bestFit="1" customWidth="1"/>
    <col min="11540" max="11540" width="7.6640625" bestFit="1" customWidth="1"/>
    <col min="11541" max="11541" width="3.33203125" bestFit="1" customWidth="1"/>
    <col min="11542" max="11542" width="4.33203125" bestFit="1" customWidth="1"/>
    <col min="11543" max="11544" width="4" bestFit="1" customWidth="1"/>
    <col min="11545" max="11545" width="7.6640625" bestFit="1" customWidth="1"/>
    <col min="11546" max="11546" width="3.33203125" bestFit="1" customWidth="1"/>
    <col min="11777" max="11777" width="6.88671875" bestFit="1" customWidth="1"/>
    <col min="11778" max="11778" width="31.88671875" bestFit="1" customWidth="1"/>
    <col min="11779" max="11779" width="10.6640625" bestFit="1" customWidth="1"/>
    <col min="11780" max="11781" width="27.44140625" bestFit="1" customWidth="1"/>
    <col min="11782" max="11789" width="4" bestFit="1" customWidth="1"/>
    <col min="11790" max="11792" width="4.33203125" bestFit="1" customWidth="1"/>
    <col min="11793" max="11795" width="4" bestFit="1" customWidth="1"/>
    <col min="11796" max="11796" width="7.6640625" bestFit="1" customWidth="1"/>
    <col min="11797" max="11797" width="3.33203125" bestFit="1" customWidth="1"/>
    <col min="11798" max="11798" width="4.33203125" bestFit="1" customWidth="1"/>
    <col min="11799" max="11800" width="4" bestFit="1" customWidth="1"/>
    <col min="11801" max="11801" width="7.6640625" bestFit="1" customWidth="1"/>
    <col min="11802" max="11802" width="3.33203125" bestFit="1" customWidth="1"/>
    <col min="12033" max="12033" width="6.88671875" bestFit="1" customWidth="1"/>
    <col min="12034" max="12034" width="31.88671875" bestFit="1" customWidth="1"/>
    <col min="12035" max="12035" width="10.6640625" bestFit="1" customWidth="1"/>
    <col min="12036" max="12037" width="27.44140625" bestFit="1" customWidth="1"/>
    <col min="12038" max="12045" width="4" bestFit="1" customWidth="1"/>
    <col min="12046" max="12048" width="4.33203125" bestFit="1" customWidth="1"/>
    <col min="12049" max="12051" width="4" bestFit="1" customWidth="1"/>
    <col min="12052" max="12052" width="7.6640625" bestFit="1" customWidth="1"/>
    <col min="12053" max="12053" width="3.33203125" bestFit="1" customWidth="1"/>
    <col min="12054" max="12054" width="4.33203125" bestFit="1" customWidth="1"/>
    <col min="12055" max="12056" width="4" bestFit="1" customWidth="1"/>
    <col min="12057" max="12057" width="7.6640625" bestFit="1" customWidth="1"/>
    <col min="12058" max="12058" width="3.33203125" bestFit="1" customWidth="1"/>
    <col min="12289" max="12289" width="6.88671875" bestFit="1" customWidth="1"/>
    <col min="12290" max="12290" width="31.88671875" bestFit="1" customWidth="1"/>
    <col min="12291" max="12291" width="10.6640625" bestFit="1" customWidth="1"/>
    <col min="12292" max="12293" width="27.44140625" bestFit="1" customWidth="1"/>
    <col min="12294" max="12301" width="4" bestFit="1" customWidth="1"/>
    <col min="12302" max="12304" width="4.33203125" bestFit="1" customWidth="1"/>
    <col min="12305" max="12307" width="4" bestFit="1" customWidth="1"/>
    <col min="12308" max="12308" width="7.6640625" bestFit="1" customWidth="1"/>
    <col min="12309" max="12309" width="3.33203125" bestFit="1" customWidth="1"/>
    <col min="12310" max="12310" width="4.33203125" bestFit="1" customWidth="1"/>
    <col min="12311" max="12312" width="4" bestFit="1" customWidth="1"/>
    <col min="12313" max="12313" width="7.6640625" bestFit="1" customWidth="1"/>
    <col min="12314" max="12314" width="3.33203125" bestFit="1" customWidth="1"/>
    <col min="12545" max="12545" width="6.88671875" bestFit="1" customWidth="1"/>
    <col min="12546" max="12546" width="31.88671875" bestFit="1" customWidth="1"/>
    <col min="12547" max="12547" width="10.6640625" bestFit="1" customWidth="1"/>
    <col min="12548" max="12549" width="27.44140625" bestFit="1" customWidth="1"/>
    <col min="12550" max="12557" width="4" bestFit="1" customWidth="1"/>
    <col min="12558" max="12560" width="4.33203125" bestFit="1" customWidth="1"/>
    <col min="12561" max="12563" width="4" bestFit="1" customWidth="1"/>
    <col min="12564" max="12564" width="7.6640625" bestFit="1" customWidth="1"/>
    <col min="12565" max="12565" width="3.33203125" bestFit="1" customWidth="1"/>
    <col min="12566" max="12566" width="4.33203125" bestFit="1" customWidth="1"/>
    <col min="12567" max="12568" width="4" bestFit="1" customWidth="1"/>
    <col min="12569" max="12569" width="7.6640625" bestFit="1" customWidth="1"/>
    <col min="12570" max="12570" width="3.33203125" bestFit="1" customWidth="1"/>
    <col min="12801" max="12801" width="6.88671875" bestFit="1" customWidth="1"/>
    <col min="12802" max="12802" width="31.88671875" bestFit="1" customWidth="1"/>
    <col min="12803" max="12803" width="10.6640625" bestFit="1" customWidth="1"/>
    <col min="12804" max="12805" width="27.44140625" bestFit="1" customWidth="1"/>
    <col min="12806" max="12813" width="4" bestFit="1" customWidth="1"/>
    <col min="12814" max="12816" width="4.33203125" bestFit="1" customWidth="1"/>
    <col min="12817" max="12819" width="4" bestFit="1" customWidth="1"/>
    <col min="12820" max="12820" width="7.6640625" bestFit="1" customWidth="1"/>
    <col min="12821" max="12821" width="3.33203125" bestFit="1" customWidth="1"/>
    <col min="12822" max="12822" width="4.33203125" bestFit="1" customWidth="1"/>
    <col min="12823" max="12824" width="4" bestFit="1" customWidth="1"/>
    <col min="12825" max="12825" width="7.6640625" bestFit="1" customWidth="1"/>
    <col min="12826" max="12826" width="3.33203125" bestFit="1" customWidth="1"/>
    <col min="13057" max="13057" width="6.88671875" bestFit="1" customWidth="1"/>
    <col min="13058" max="13058" width="31.88671875" bestFit="1" customWidth="1"/>
    <col min="13059" max="13059" width="10.6640625" bestFit="1" customWidth="1"/>
    <col min="13060" max="13061" width="27.44140625" bestFit="1" customWidth="1"/>
    <col min="13062" max="13069" width="4" bestFit="1" customWidth="1"/>
    <col min="13070" max="13072" width="4.33203125" bestFit="1" customWidth="1"/>
    <col min="13073" max="13075" width="4" bestFit="1" customWidth="1"/>
    <col min="13076" max="13076" width="7.6640625" bestFit="1" customWidth="1"/>
    <col min="13077" max="13077" width="3.33203125" bestFit="1" customWidth="1"/>
    <col min="13078" max="13078" width="4.33203125" bestFit="1" customWidth="1"/>
    <col min="13079" max="13080" width="4" bestFit="1" customWidth="1"/>
    <col min="13081" max="13081" width="7.6640625" bestFit="1" customWidth="1"/>
    <col min="13082" max="13082" width="3.33203125" bestFit="1" customWidth="1"/>
    <col min="13313" max="13313" width="6.88671875" bestFit="1" customWidth="1"/>
    <col min="13314" max="13314" width="31.88671875" bestFit="1" customWidth="1"/>
    <col min="13315" max="13315" width="10.6640625" bestFit="1" customWidth="1"/>
    <col min="13316" max="13317" width="27.44140625" bestFit="1" customWidth="1"/>
    <col min="13318" max="13325" width="4" bestFit="1" customWidth="1"/>
    <col min="13326" max="13328" width="4.33203125" bestFit="1" customWidth="1"/>
    <col min="13329" max="13331" width="4" bestFit="1" customWidth="1"/>
    <col min="13332" max="13332" width="7.6640625" bestFit="1" customWidth="1"/>
    <col min="13333" max="13333" width="3.33203125" bestFit="1" customWidth="1"/>
    <col min="13334" max="13334" width="4.33203125" bestFit="1" customWidth="1"/>
    <col min="13335" max="13336" width="4" bestFit="1" customWidth="1"/>
    <col min="13337" max="13337" width="7.6640625" bestFit="1" customWidth="1"/>
    <col min="13338" max="13338" width="3.33203125" bestFit="1" customWidth="1"/>
    <col min="13569" max="13569" width="6.88671875" bestFit="1" customWidth="1"/>
    <col min="13570" max="13570" width="31.88671875" bestFit="1" customWidth="1"/>
    <col min="13571" max="13571" width="10.6640625" bestFit="1" customWidth="1"/>
    <col min="13572" max="13573" width="27.44140625" bestFit="1" customWidth="1"/>
    <col min="13574" max="13581" width="4" bestFit="1" customWidth="1"/>
    <col min="13582" max="13584" width="4.33203125" bestFit="1" customWidth="1"/>
    <col min="13585" max="13587" width="4" bestFit="1" customWidth="1"/>
    <col min="13588" max="13588" width="7.6640625" bestFit="1" customWidth="1"/>
    <col min="13589" max="13589" width="3.33203125" bestFit="1" customWidth="1"/>
    <col min="13590" max="13590" width="4.33203125" bestFit="1" customWidth="1"/>
    <col min="13591" max="13592" width="4" bestFit="1" customWidth="1"/>
    <col min="13593" max="13593" width="7.6640625" bestFit="1" customWidth="1"/>
    <col min="13594" max="13594" width="3.33203125" bestFit="1" customWidth="1"/>
    <col min="13825" max="13825" width="6.88671875" bestFit="1" customWidth="1"/>
    <col min="13826" max="13826" width="31.88671875" bestFit="1" customWidth="1"/>
    <col min="13827" max="13827" width="10.6640625" bestFit="1" customWidth="1"/>
    <col min="13828" max="13829" width="27.44140625" bestFit="1" customWidth="1"/>
    <col min="13830" max="13837" width="4" bestFit="1" customWidth="1"/>
    <col min="13838" max="13840" width="4.33203125" bestFit="1" customWidth="1"/>
    <col min="13841" max="13843" width="4" bestFit="1" customWidth="1"/>
    <col min="13844" max="13844" width="7.6640625" bestFit="1" customWidth="1"/>
    <col min="13845" max="13845" width="3.33203125" bestFit="1" customWidth="1"/>
    <col min="13846" max="13846" width="4.33203125" bestFit="1" customWidth="1"/>
    <col min="13847" max="13848" width="4" bestFit="1" customWidth="1"/>
    <col min="13849" max="13849" width="7.6640625" bestFit="1" customWidth="1"/>
    <col min="13850" max="13850" width="3.33203125" bestFit="1" customWidth="1"/>
    <col min="14081" max="14081" width="6.88671875" bestFit="1" customWidth="1"/>
    <col min="14082" max="14082" width="31.88671875" bestFit="1" customWidth="1"/>
    <col min="14083" max="14083" width="10.6640625" bestFit="1" customWidth="1"/>
    <col min="14084" max="14085" width="27.44140625" bestFit="1" customWidth="1"/>
    <col min="14086" max="14093" width="4" bestFit="1" customWidth="1"/>
    <col min="14094" max="14096" width="4.33203125" bestFit="1" customWidth="1"/>
    <col min="14097" max="14099" width="4" bestFit="1" customWidth="1"/>
    <col min="14100" max="14100" width="7.6640625" bestFit="1" customWidth="1"/>
    <col min="14101" max="14101" width="3.33203125" bestFit="1" customWidth="1"/>
    <col min="14102" max="14102" width="4.33203125" bestFit="1" customWidth="1"/>
    <col min="14103" max="14104" width="4" bestFit="1" customWidth="1"/>
    <col min="14105" max="14105" width="7.6640625" bestFit="1" customWidth="1"/>
    <col min="14106" max="14106" width="3.33203125" bestFit="1" customWidth="1"/>
    <col min="14337" max="14337" width="6.88671875" bestFit="1" customWidth="1"/>
    <col min="14338" max="14338" width="31.88671875" bestFit="1" customWidth="1"/>
    <col min="14339" max="14339" width="10.6640625" bestFit="1" customWidth="1"/>
    <col min="14340" max="14341" width="27.44140625" bestFit="1" customWidth="1"/>
    <col min="14342" max="14349" width="4" bestFit="1" customWidth="1"/>
    <col min="14350" max="14352" width="4.33203125" bestFit="1" customWidth="1"/>
    <col min="14353" max="14355" width="4" bestFit="1" customWidth="1"/>
    <col min="14356" max="14356" width="7.6640625" bestFit="1" customWidth="1"/>
    <col min="14357" max="14357" width="3.33203125" bestFit="1" customWidth="1"/>
    <col min="14358" max="14358" width="4.33203125" bestFit="1" customWidth="1"/>
    <col min="14359" max="14360" width="4" bestFit="1" customWidth="1"/>
    <col min="14361" max="14361" width="7.6640625" bestFit="1" customWidth="1"/>
    <col min="14362" max="14362" width="3.33203125" bestFit="1" customWidth="1"/>
    <col min="14593" max="14593" width="6.88671875" bestFit="1" customWidth="1"/>
    <col min="14594" max="14594" width="31.88671875" bestFit="1" customWidth="1"/>
    <col min="14595" max="14595" width="10.6640625" bestFit="1" customWidth="1"/>
    <col min="14596" max="14597" width="27.44140625" bestFit="1" customWidth="1"/>
    <col min="14598" max="14605" width="4" bestFit="1" customWidth="1"/>
    <col min="14606" max="14608" width="4.33203125" bestFit="1" customWidth="1"/>
    <col min="14609" max="14611" width="4" bestFit="1" customWidth="1"/>
    <col min="14612" max="14612" width="7.6640625" bestFit="1" customWidth="1"/>
    <col min="14613" max="14613" width="3.33203125" bestFit="1" customWidth="1"/>
    <col min="14614" max="14614" width="4.33203125" bestFit="1" customWidth="1"/>
    <col min="14615" max="14616" width="4" bestFit="1" customWidth="1"/>
    <col min="14617" max="14617" width="7.6640625" bestFit="1" customWidth="1"/>
    <col min="14618" max="14618" width="3.33203125" bestFit="1" customWidth="1"/>
    <col min="14849" max="14849" width="6.88671875" bestFit="1" customWidth="1"/>
    <col min="14850" max="14850" width="31.88671875" bestFit="1" customWidth="1"/>
    <col min="14851" max="14851" width="10.6640625" bestFit="1" customWidth="1"/>
    <col min="14852" max="14853" width="27.44140625" bestFit="1" customWidth="1"/>
    <col min="14854" max="14861" width="4" bestFit="1" customWidth="1"/>
    <col min="14862" max="14864" width="4.33203125" bestFit="1" customWidth="1"/>
    <col min="14865" max="14867" width="4" bestFit="1" customWidth="1"/>
    <col min="14868" max="14868" width="7.6640625" bestFit="1" customWidth="1"/>
    <col min="14869" max="14869" width="3.33203125" bestFit="1" customWidth="1"/>
    <col min="14870" max="14870" width="4.33203125" bestFit="1" customWidth="1"/>
    <col min="14871" max="14872" width="4" bestFit="1" customWidth="1"/>
    <col min="14873" max="14873" width="7.6640625" bestFit="1" customWidth="1"/>
    <col min="14874" max="14874" width="3.33203125" bestFit="1" customWidth="1"/>
    <col min="15105" max="15105" width="6.88671875" bestFit="1" customWidth="1"/>
    <col min="15106" max="15106" width="31.88671875" bestFit="1" customWidth="1"/>
    <col min="15107" max="15107" width="10.6640625" bestFit="1" customWidth="1"/>
    <col min="15108" max="15109" width="27.44140625" bestFit="1" customWidth="1"/>
    <col min="15110" max="15117" width="4" bestFit="1" customWidth="1"/>
    <col min="15118" max="15120" width="4.33203125" bestFit="1" customWidth="1"/>
    <col min="15121" max="15123" width="4" bestFit="1" customWidth="1"/>
    <col min="15124" max="15124" width="7.6640625" bestFit="1" customWidth="1"/>
    <col min="15125" max="15125" width="3.33203125" bestFit="1" customWidth="1"/>
    <col min="15126" max="15126" width="4.33203125" bestFit="1" customWidth="1"/>
    <col min="15127" max="15128" width="4" bestFit="1" customWidth="1"/>
    <col min="15129" max="15129" width="7.6640625" bestFit="1" customWidth="1"/>
    <col min="15130" max="15130" width="3.33203125" bestFit="1" customWidth="1"/>
    <col min="15361" max="15361" width="6.88671875" bestFit="1" customWidth="1"/>
    <col min="15362" max="15362" width="31.88671875" bestFit="1" customWidth="1"/>
    <col min="15363" max="15363" width="10.6640625" bestFit="1" customWidth="1"/>
    <col min="15364" max="15365" width="27.44140625" bestFit="1" customWidth="1"/>
    <col min="15366" max="15373" width="4" bestFit="1" customWidth="1"/>
    <col min="15374" max="15376" width="4.33203125" bestFit="1" customWidth="1"/>
    <col min="15377" max="15379" width="4" bestFit="1" customWidth="1"/>
    <col min="15380" max="15380" width="7.6640625" bestFit="1" customWidth="1"/>
    <col min="15381" max="15381" width="3.33203125" bestFit="1" customWidth="1"/>
    <col min="15382" max="15382" width="4.33203125" bestFit="1" customWidth="1"/>
    <col min="15383" max="15384" width="4" bestFit="1" customWidth="1"/>
    <col min="15385" max="15385" width="7.6640625" bestFit="1" customWidth="1"/>
    <col min="15386" max="15386" width="3.33203125" bestFit="1" customWidth="1"/>
    <col min="15617" max="15617" width="6.88671875" bestFit="1" customWidth="1"/>
    <col min="15618" max="15618" width="31.88671875" bestFit="1" customWidth="1"/>
    <col min="15619" max="15619" width="10.6640625" bestFit="1" customWidth="1"/>
    <col min="15620" max="15621" width="27.44140625" bestFit="1" customWidth="1"/>
    <col min="15622" max="15629" width="4" bestFit="1" customWidth="1"/>
    <col min="15630" max="15632" width="4.33203125" bestFit="1" customWidth="1"/>
    <col min="15633" max="15635" width="4" bestFit="1" customWidth="1"/>
    <col min="15636" max="15636" width="7.6640625" bestFit="1" customWidth="1"/>
    <col min="15637" max="15637" width="3.33203125" bestFit="1" customWidth="1"/>
    <col min="15638" max="15638" width="4.33203125" bestFit="1" customWidth="1"/>
    <col min="15639" max="15640" width="4" bestFit="1" customWidth="1"/>
    <col min="15641" max="15641" width="7.6640625" bestFit="1" customWidth="1"/>
    <col min="15642" max="15642" width="3.33203125" bestFit="1" customWidth="1"/>
    <col min="15873" max="15873" width="6.88671875" bestFit="1" customWidth="1"/>
    <col min="15874" max="15874" width="31.88671875" bestFit="1" customWidth="1"/>
    <col min="15875" max="15875" width="10.6640625" bestFit="1" customWidth="1"/>
    <col min="15876" max="15877" width="27.44140625" bestFit="1" customWidth="1"/>
    <col min="15878" max="15885" width="4" bestFit="1" customWidth="1"/>
    <col min="15886" max="15888" width="4.33203125" bestFit="1" customWidth="1"/>
    <col min="15889" max="15891" width="4" bestFit="1" customWidth="1"/>
    <col min="15892" max="15892" width="7.6640625" bestFit="1" customWidth="1"/>
    <col min="15893" max="15893" width="3.33203125" bestFit="1" customWidth="1"/>
    <col min="15894" max="15894" width="4.33203125" bestFit="1" customWidth="1"/>
    <col min="15895" max="15896" width="4" bestFit="1" customWidth="1"/>
    <col min="15897" max="15897" width="7.6640625" bestFit="1" customWidth="1"/>
    <col min="15898" max="15898" width="3.33203125" bestFit="1" customWidth="1"/>
    <col min="16129" max="16129" width="6.88671875" bestFit="1" customWidth="1"/>
    <col min="16130" max="16130" width="31.88671875" bestFit="1" customWidth="1"/>
    <col min="16131" max="16131" width="10.6640625" bestFit="1" customWidth="1"/>
    <col min="16132" max="16133" width="27.44140625" bestFit="1" customWidth="1"/>
    <col min="16134" max="16141" width="4" bestFit="1" customWidth="1"/>
    <col min="16142" max="16144" width="4.33203125" bestFit="1" customWidth="1"/>
    <col min="16145" max="16147" width="4" bestFit="1" customWidth="1"/>
    <col min="16148" max="16148" width="7.6640625" bestFit="1" customWidth="1"/>
    <col min="16149" max="16149" width="3.33203125" bestFit="1" customWidth="1"/>
    <col min="16150" max="16150" width="4.33203125" bestFit="1" customWidth="1"/>
    <col min="16151" max="16152" width="4" bestFit="1" customWidth="1"/>
    <col min="16153" max="16153" width="7.6640625" bestFit="1" customWidth="1"/>
    <col min="16154" max="16154" width="3.33203125" bestFit="1" customWidth="1"/>
  </cols>
  <sheetData>
    <row r="1" spans="1:54" s="268" customFormat="1" ht="12.75" customHeight="1" thickBot="1">
      <c r="B1" s="269"/>
      <c r="C1" s="270"/>
      <c r="D1" s="271"/>
      <c r="E1" s="271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U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  <c r="AS1" s="272"/>
      <c r="AT1" s="272"/>
      <c r="AU1" s="272"/>
      <c r="AV1" s="272"/>
      <c r="AW1" s="272"/>
      <c r="AX1" s="272"/>
      <c r="AY1" s="273"/>
    </row>
    <row r="2" spans="1:54" ht="85.5" customHeight="1" thickBot="1">
      <c r="A2" s="274"/>
      <c r="B2" s="275"/>
      <c r="C2" s="276"/>
      <c r="D2" s="277"/>
      <c r="E2" s="10" t="s">
        <v>66</v>
      </c>
      <c r="F2" s="656" t="str">
        <f>E3</f>
        <v>Rodenbach US I</v>
      </c>
      <c r="G2" s="657"/>
      <c r="H2" s="658" t="str">
        <f>E6</f>
        <v>Niederkirchen/Roßbach</v>
      </c>
      <c r="I2" s="659"/>
      <c r="J2" s="656" t="str">
        <f>E9</f>
        <v>Rodenbach US II</v>
      </c>
      <c r="K2" s="657"/>
      <c r="L2" s="658">
        <f>E12</f>
        <v>0</v>
      </c>
      <c r="M2" s="660"/>
      <c r="N2" s="661" t="s">
        <v>9</v>
      </c>
      <c r="O2" s="662"/>
      <c r="P2" s="663" t="s">
        <v>10</v>
      </c>
      <c r="Q2" s="664"/>
      <c r="R2" s="665" t="s">
        <v>11</v>
      </c>
      <c r="S2" s="666"/>
      <c r="T2" s="278" t="s">
        <v>12</v>
      </c>
      <c r="U2" s="279" t="s">
        <v>8</v>
      </c>
      <c r="V2" s="276"/>
      <c r="W2" s="665" t="s">
        <v>58</v>
      </c>
      <c r="X2" s="666"/>
      <c r="Y2" s="278" t="s">
        <v>21</v>
      </c>
      <c r="Z2" s="279" t="s">
        <v>8</v>
      </c>
      <c r="AA2" s="276"/>
      <c r="AB2" s="276"/>
      <c r="AC2" s="276"/>
      <c r="AD2" s="276"/>
      <c r="AE2" s="276"/>
      <c r="AF2" s="276"/>
      <c r="AG2" s="276"/>
      <c r="AH2" s="276"/>
      <c r="AI2" s="276"/>
      <c r="AJ2" s="280"/>
      <c r="AK2" s="280"/>
      <c r="AL2" s="280"/>
      <c r="AM2" s="280"/>
      <c r="AN2" s="280"/>
      <c r="AO2" s="280"/>
      <c r="AP2" s="280"/>
      <c r="AQ2" s="280"/>
      <c r="AR2" s="281"/>
      <c r="AS2" s="280"/>
      <c r="AT2" s="280"/>
      <c r="AU2" s="280"/>
      <c r="AV2" s="280"/>
      <c r="AW2" s="280"/>
      <c r="AX2" s="280"/>
      <c r="AY2" s="281"/>
      <c r="AZ2" s="274"/>
      <c r="BA2" s="274"/>
      <c r="BB2" s="274"/>
    </row>
    <row r="3" spans="1:54" ht="12.75" customHeight="1" thickBot="1">
      <c r="A3" s="282"/>
      <c r="C3" s="284"/>
      <c r="D3" s="285"/>
      <c r="E3" s="619" t="s">
        <v>97</v>
      </c>
      <c r="F3" s="415" t="s">
        <v>22</v>
      </c>
      <c r="G3" s="416" t="s">
        <v>22</v>
      </c>
      <c r="H3" s="415" t="str">
        <f>P18</f>
        <v/>
      </c>
      <c r="I3" s="417" t="str">
        <f>Q18</f>
        <v/>
      </c>
      <c r="J3" s="418">
        <f>P19</f>
        <v>75</v>
      </c>
      <c r="K3" s="419">
        <f>Q19</f>
        <v>57</v>
      </c>
      <c r="L3" s="405" t="str">
        <f>P20</f>
        <v/>
      </c>
      <c r="M3" s="406" t="str">
        <f>Q20</f>
        <v/>
      </c>
      <c r="N3" s="292">
        <f t="shared" ref="N3:O5" si="0">SUM(H3,J3,L3,,,,,,,)</f>
        <v>75</v>
      </c>
      <c r="O3" s="293">
        <f t="shared" si="0"/>
        <v>57</v>
      </c>
      <c r="P3" s="293">
        <f>SUM(G6,G9,G12,,,,,,,)</f>
        <v>0</v>
      </c>
      <c r="Q3" s="294">
        <f>SUM(F6,F9,F12,,,,,,,)</f>
        <v>0</v>
      </c>
      <c r="R3" s="295">
        <f>N3+P3</f>
        <v>75</v>
      </c>
      <c r="S3" s="296">
        <f t="shared" ref="S3:S14" si="1">O3+Q3</f>
        <v>57</v>
      </c>
      <c r="T3" s="297">
        <f>R3/S3</f>
        <v>1.3157894736842106</v>
      </c>
      <c r="U3" s="298"/>
      <c r="V3" s="299">
        <f>R5*100-S5</f>
        <v>300</v>
      </c>
      <c r="W3" s="295">
        <f>R3+R42</f>
        <v>300</v>
      </c>
      <c r="X3" s="295">
        <f>S3+S42</f>
        <v>196</v>
      </c>
      <c r="Y3" s="297">
        <f>W3/X3</f>
        <v>1.5306122448979591</v>
      </c>
      <c r="Z3" s="298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300"/>
      <c r="AP3" s="300"/>
      <c r="AQ3" s="300"/>
      <c r="AR3" s="299"/>
      <c r="AS3" s="300"/>
      <c r="AT3" s="300"/>
      <c r="AU3" s="300"/>
      <c r="AV3" s="300"/>
      <c r="AW3" s="300"/>
      <c r="AX3" s="300"/>
      <c r="AY3" s="299"/>
    </row>
    <row r="4" spans="1:54" ht="12.75" customHeight="1" thickBot="1">
      <c r="A4" s="282"/>
      <c r="C4" s="284"/>
      <c r="D4" s="285"/>
      <c r="E4" s="620"/>
      <c r="F4" s="420" t="s">
        <v>22</v>
      </c>
      <c r="G4" s="421" t="s">
        <v>22</v>
      </c>
      <c r="H4" s="420" t="str">
        <f>R18</f>
        <v/>
      </c>
      <c r="I4" s="422" t="str">
        <f>S18</f>
        <v/>
      </c>
      <c r="J4" s="423">
        <f>R19</f>
        <v>3</v>
      </c>
      <c r="K4" s="424">
        <f>S19</f>
        <v>0</v>
      </c>
      <c r="L4" s="407" t="str">
        <f>R20</f>
        <v/>
      </c>
      <c r="M4" s="408" t="str">
        <f>S20</f>
        <v/>
      </c>
      <c r="N4" s="307">
        <f t="shared" si="0"/>
        <v>3</v>
      </c>
      <c r="O4" s="308">
        <f t="shared" si="0"/>
        <v>0</v>
      </c>
      <c r="P4" s="308">
        <f>SUM(G7,G10,G13,,,,,,,)</f>
        <v>0</v>
      </c>
      <c r="Q4" s="309">
        <f>SUM(F7,F10,F13,,,,,,,)</f>
        <v>0</v>
      </c>
      <c r="R4" s="310">
        <f t="shared" ref="R4:R14" si="2">N4+P4</f>
        <v>3</v>
      </c>
      <c r="S4" s="311">
        <f t="shared" si="1"/>
        <v>0</v>
      </c>
      <c r="T4" s="297" t="e">
        <f t="shared" ref="T4:T13" si="3">R4/S4</f>
        <v>#DIV/0!</v>
      </c>
      <c r="U4" s="312"/>
      <c r="V4" s="299"/>
      <c r="W4" s="295">
        <f t="shared" ref="W4:X14" si="4">R4+R43</f>
        <v>12</v>
      </c>
      <c r="X4" s="295">
        <f t="shared" si="4"/>
        <v>0</v>
      </c>
      <c r="Y4" s="297" t="e">
        <f>W4/X4</f>
        <v>#DIV/0!</v>
      </c>
      <c r="Z4" s="312">
        <v>1</v>
      </c>
      <c r="AA4" s="299"/>
      <c r="AB4" s="299">
        <f>IF(X4&lt;X7,11,10)</f>
        <v>11</v>
      </c>
      <c r="AC4" s="299">
        <f>IF(X4&lt;X10,AB4,AB4-1)</f>
        <v>11</v>
      </c>
      <c r="AD4" s="299">
        <f t="shared" ref="AD4:AJ4" si="5">AC4-1</f>
        <v>10</v>
      </c>
      <c r="AE4" s="299">
        <f t="shared" si="5"/>
        <v>9</v>
      </c>
      <c r="AF4" s="299">
        <f t="shared" si="5"/>
        <v>8</v>
      </c>
      <c r="AG4" s="299">
        <f t="shared" si="5"/>
        <v>7</v>
      </c>
      <c r="AH4" s="299">
        <f t="shared" si="5"/>
        <v>6</v>
      </c>
      <c r="AI4" s="299">
        <f t="shared" si="5"/>
        <v>5</v>
      </c>
      <c r="AJ4" s="299">
        <f t="shared" si="5"/>
        <v>4</v>
      </c>
      <c r="AK4" s="299"/>
      <c r="AL4" s="299"/>
      <c r="AM4" s="299"/>
      <c r="AN4" s="299"/>
      <c r="AR4" s="299"/>
      <c r="AX4" s="300"/>
      <c r="AY4" s="299"/>
    </row>
    <row r="5" spans="1:54" ht="12.75" customHeight="1" thickBot="1">
      <c r="A5" s="282"/>
      <c r="C5" s="284"/>
      <c r="D5" s="285"/>
      <c r="E5" s="621"/>
      <c r="F5" s="425" t="s">
        <v>22</v>
      </c>
      <c r="G5" s="426" t="s">
        <v>22</v>
      </c>
      <c r="H5" s="425">
        <f>T18</f>
        <v>0</v>
      </c>
      <c r="I5" s="427">
        <f>U18</f>
        <v>0</v>
      </c>
      <c r="J5" s="428">
        <f>T19</f>
        <v>3</v>
      </c>
      <c r="K5" s="429">
        <f>U19</f>
        <v>0</v>
      </c>
      <c r="L5" s="409">
        <f>T20</f>
        <v>0</v>
      </c>
      <c r="M5" s="410">
        <f>U20</f>
        <v>0</v>
      </c>
      <c r="N5" s="319">
        <f t="shared" si="0"/>
        <v>3</v>
      </c>
      <c r="O5" s="320">
        <f t="shared" si="0"/>
        <v>0</v>
      </c>
      <c r="P5" s="320">
        <f>SUM(G8,G11,G14,,,,,,,)</f>
        <v>0</v>
      </c>
      <c r="Q5" s="321">
        <f>SUM(F8,F11,F14,,,,,,,)</f>
        <v>0</v>
      </c>
      <c r="R5" s="322">
        <f t="shared" si="2"/>
        <v>3</v>
      </c>
      <c r="S5" s="323">
        <f t="shared" si="1"/>
        <v>0</v>
      </c>
      <c r="T5" s="297"/>
      <c r="U5" s="324"/>
      <c r="V5" s="299"/>
      <c r="W5" s="295">
        <f t="shared" si="4"/>
        <v>12</v>
      </c>
      <c r="X5" s="295">
        <f t="shared" si="4"/>
        <v>0</v>
      </c>
      <c r="Y5" s="297"/>
      <c r="Z5" s="324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R5" s="299"/>
      <c r="AX5" s="300"/>
      <c r="AY5" s="299"/>
    </row>
    <row r="6" spans="1:54" ht="12.75" customHeight="1" thickBot="1">
      <c r="A6" s="282"/>
      <c r="C6" s="284"/>
      <c r="D6" s="285"/>
      <c r="E6" s="619" t="s">
        <v>60</v>
      </c>
      <c r="F6" s="415" t="str">
        <f>P22</f>
        <v/>
      </c>
      <c r="G6" s="416" t="str">
        <f>Q22</f>
        <v/>
      </c>
      <c r="H6" s="430" t="s">
        <v>22</v>
      </c>
      <c r="I6" s="431" t="s">
        <v>22</v>
      </c>
      <c r="J6" s="415" t="str">
        <f>P23</f>
        <v/>
      </c>
      <c r="K6" s="416" t="str">
        <f>Q23</f>
        <v/>
      </c>
      <c r="L6" s="411" t="str">
        <f>P24</f>
        <v/>
      </c>
      <c r="M6" s="412" t="str">
        <f>Q24</f>
        <v/>
      </c>
      <c r="N6" s="330">
        <f t="shared" ref="N6:O8" si="6">SUM(F6,J6,L6,,,,,,,)</f>
        <v>0</v>
      </c>
      <c r="O6" s="331">
        <f t="shared" si="6"/>
        <v>0</v>
      </c>
      <c r="P6" s="331">
        <f>SUM(I3,I9,I12,,,,,,,)</f>
        <v>0</v>
      </c>
      <c r="Q6" s="332">
        <f>SUM(H3,H9,H12,,,,,,,)</f>
        <v>0</v>
      </c>
      <c r="R6" s="333">
        <f t="shared" si="2"/>
        <v>0</v>
      </c>
      <c r="S6" s="296">
        <f t="shared" si="1"/>
        <v>0</v>
      </c>
      <c r="T6" s="297" t="e">
        <f t="shared" si="3"/>
        <v>#DIV/0!</v>
      </c>
      <c r="U6" s="298"/>
      <c r="V6" s="299">
        <f>R8*100-S8</f>
        <v>0</v>
      </c>
      <c r="W6" s="295">
        <f t="shared" si="4"/>
        <v>152</v>
      </c>
      <c r="X6" s="295">
        <f t="shared" si="4"/>
        <v>225</v>
      </c>
      <c r="Y6" s="297">
        <f>W6/X6</f>
        <v>0.67555555555555558</v>
      </c>
      <c r="Z6" s="298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R6" s="299"/>
      <c r="AX6" s="300"/>
      <c r="AY6" s="299"/>
    </row>
    <row r="7" spans="1:54" ht="12.75" customHeight="1" thickBot="1">
      <c r="A7" s="282"/>
      <c r="C7" s="284"/>
      <c r="D7" s="285"/>
      <c r="E7" s="620"/>
      <c r="F7" s="420" t="str">
        <f>R22</f>
        <v/>
      </c>
      <c r="G7" s="421" t="str">
        <f>S22</f>
        <v/>
      </c>
      <c r="H7" s="420" t="s">
        <v>22</v>
      </c>
      <c r="I7" s="421" t="s">
        <v>22</v>
      </c>
      <c r="J7" s="420" t="str">
        <f>R23</f>
        <v/>
      </c>
      <c r="K7" s="421" t="str">
        <f>S23</f>
        <v/>
      </c>
      <c r="L7" s="407" t="str">
        <f>R24</f>
        <v/>
      </c>
      <c r="M7" s="408" t="str">
        <f>S24</f>
        <v/>
      </c>
      <c r="N7" s="307">
        <f t="shared" si="6"/>
        <v>0</v>
      </c>
      <c r="O7" s="308">
        <f t="shared" si="6"/>
        <v>0</v>
      </c>
      <c r="P7" s="331">
        <f>SUM(I4,I10,I13,,,,,,,)</f>
        <v>0</v>
      </c>
      <c r="Q7" s="309">
        <f>SUM(H4,H10,H13,,,,,,,)</f>
        <v>0</v>
      </c>
      <c r="R7" s="310">
        <f t="shared" si="2"/>
        <v>0</v>
      </c>
      <c r="S7" s="311">
        <f t="shared" si="1"/>
        <v>0</v>
      </c>
      <c r="T7" s="297" t="e">
        <f t="shared" si="3"/>
        <v>#DIV/0!</v>
      </c>
      <c r="U7" s="312"/>
      <c r="V7" s="299"/>
      <c r="W7" s="295">
        <f t="shared" si="4"/>
        <v>0</v>
      </c>
      <c r="X7" s="295">
        <f t="shared" si="4"/>
        <v>9</v>
      </c>
      <c r="Y7" s="297">
        <f>W7/X7</f>
        <v>0</v>
      </c>
      <c r="Z7" s="312">
        <v>3</v>
      </c>
      <c r="AA7" s="299"/>
      <c r="AB7" s="299">
        <f>IF(X7&lt;X10,11,10)</f>
        <v>10</v>
      </c>
      <c r="AC7" s="299">
        <f>IF(X7&lt;X13,AB7,AB7-1)</f>
        <v>9</v>
      </c>
      <c r="AD7" s="299">
        <f t="shared" ref="AD7:AJ7" si="7">AC7-1</f>
        <v>8</v>
      </c>
      <c r="AE7" s="299">
        <f t="shared" si="7"/>
        <v>7</v>
      </c>
      <c r="AF7" s="299">
        <f t="shared" si="7"/>
        <v>6</v>
      </c>
      <c r="AG7" s="299">
        <f t="shared" si="7"/>
        <v>5</v>
      </c>
      <c r="AH7" s="299">
        <f t="shared" si="7"/>
        <v>4</v>
      </c>
      <c r="AI7" s="299">
        <f t="shared" si="7"/>
        <v>3</v>
      </c>
      <c r="AJ7" s="299">
        <f t="shared" si="7"/>
        <v>2</v>
      </c>
      <c r="AK7" s="299"/>
      <c r="AL7" s="299"/>
      <c r="AM7" s="299"/>
      <c r="AN7" s="299"/>
      <c r="AR7" s="299"/>
      <c r="AX7" s="300"/>
      <c r="AY7" s="299"/>
    </row>
    <row r="8" spans="1:54" ht="12.75" customHeight="1" thickBot="1">
      <c r="A8" s="282"/>
      <c r="C8" s="284"/>
      <c r="D8" s="285"/>
      <c r="E8" s="621"/>
      <c r="F8" s="425">
        <f>T22</f>
        <v>0</v>
      </c>
      <c r="G8" s="426">
        <f>U22</f>
        <v>0</v>
      </c>
      <c r="H8" s="425" t="s">
        <v>22</v>
      </c>
      <c r="I8" s="426" t="s">
        <v>22</v>
      </c>
      <c r="J8" s="425">
        <f>T23</f>
        <v>0</v>
      </c>
      <c r="K8" s="426">
        <f>U23</f>
        <v>0</v>
      </c>
      <c r="L8" s="409">
        <f>T24</f>
        <v>0</v>
      </c>
      <c r="M8" s="410">
        <f>U24</f>
        <v>0</v>
      </c>
      <c r="N8" s="319">
        <f t="shared" si="6"/>
        <v>0</v>
      </c>
      <c r="O8" s="320">
        <f t="shared" si="6"/>
        <v>0</v>
      </c>
      <c r="P8" s="331">
        <f>SUM(I5,I11,I14,,,,,,,)</f>
        <v>0</v>
      </c>
      <c r="Q8" s="321">
        <f>SUM(H5,H11,H14,,,,,,,)</f>
        <v>0</v>
      </c>
      <c r="R8" s="322">
        <f t="shared" si="2"/>
        <v>0</v>
      </c>
      <c r="S8" s="323">
        <f t="shared" si="1"/>
        <v>0</v>
      </c>
      <c r="T8" s="297"/>
      <c r="U8" s="324"/>
      <c r="V8" s="299"/>
      <c r="W8" s="295">
        <f t="shared" si="4"/>
        <v>0</v>
      </c>
      <c r="X8" s="295">
        <f t="shared" si="4"/>
        <v>9</v>
      </c>
      <c r="Y8" s="297"/>
      <c r="Z8" s="324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R8" s="299"/>
      <c r="AX8" s="300"/>
      <c r="AY8" s="299"/>
    </row>
    <row r="9" spans="1:54" ht="12.75" customHeight="1" thickBot="1">
      <c r="A9" s="282"/>
      <c r="C9" s="284"/>
      <c r="D9" s="285"/>
      <c r="E9" s="619" t="s">
        <v>98</v>
      </c>
      <c r="F9" s="415" t="str">
        <f>P26</f>
        <v/>
      </c>
      <c r="G9" s="416" t="str">
        <f>Q26</f>
        <v/>
      </c>
      <c r="H9" s="415" t="str">
        <f>P27</f>
        <v/>
      </c>
      <c r="I9" s="416" t="str">
        <f>Q27</f>
        <v/>
      </c>
      <c r="J9" s="415" t="s">
        <v>22</v>
      </c>
      <c r="K9" s="416" t="s">
        <v>22</v>
      </c>
      <c r="L9" s="405" t="str">
        <f>P28</f>
        <v/>
      </c>
      <c r="M9" s="406" t="str">
        <f>Q28</f>
        <v/>
      </c>
      <c r="N9" s="292">
        <f>SUM(F9,H9,L9,,,,,,,)</f>
        <v>0</v>
      </c>
      <c r="O9" s="293">
        <f>SUM(G9,I9,M9,,,,,,)</f>
        <v>0</v>
      </c>
      <c r="P9" s="293">
        <f>SUM(K3,K6,K12,,,,,,)</f>
        <v>57</v>
      </c>
      <c r="Q9" s="294">
        <f>SUM(J3,J6,J12,,,,,,,)</f>
        <v>75</v>
      </c>
      <c r="R9" s="333">
        <f t="shared" si="2"/>
        <v>57</v>
      </c>
      <c r="S9" s="296">
        <f t="shared" si="1"/>
        <v>75</v>
      </c>
      <c r="T9" s="297">
        <f t="shared" si="3"/>
        <v>0.76</v>
      </c>
      <c r="U9" s="298"/>
      <c r="V9" s="299">
        <f>R11*100-S11</f>
        <v>-3</v>
      </c>
      <c r="W9" s="295">
        <f t="shared" si="4"/>
        <v>175</v>
      </c>
      <c r="X9" s="295">
        <f t="shared" si="4"/>
        <v>206</v>
      </c>
      <c r="Y9" s="297">
        <f>W9/X9</f>
        <v>0.84951456310679607</v>
      </c>
      <c r="Z9" s="298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R9" s="299"/>
      <c r="AX9" s="300"/>
      <c r="AY9" s="299"/>
    </row>
    <row r="10" spans="1:54" ht="12.75" customHeight="1" thickBot="1">
      <c r="A10" s="282"/>
      <c r="C10" s="284"/>
      <c r="D10" s="285"/>
      <c r="E10" s="620"/>
      <c r="F10" s="420" t="str">
        <f>R26</f>
        <v/>
      </c>
      <c r="G10" s="421" t="str">
        <f>S26</f>
        <v/>
      </c>
      <c r="H10" s="420" t="str">
        <f>R27</f>
        <v/>
      </c>
      <c r="I10" s="421" t="str">
        <f>S27</f>
        <v/>
      </c>
      <c r="J10" s="420" t="s">
        <v>22</v>
      </c>
      <c r="K10" s="421" t="s">
        <v>22</v>
      </c>
      <c r="L10" s="407" t="str">
        <f>R28</f>
        <v/>
      </c>
      <c r="M10" s="408" t="str">
        <f>S28</f>
        <v/>
      </c>
      <c r="N10" s="307">
        <f>SUM(F10,H10,L10,,,,,,,)</f>
        <v>0</v>
      </c>
      <c r="O10" s="308">
        <f>SUM(G10,I10,M10,,,,,,,)</f>
        <v>0</v>
      </c>
      <c r="P10" s="308">
        <f>SUM(K4,K7,K13,,,,,,)</f>
        <v>0</v>
      </c>
      <c r="Q10" s="309">
        <f>SUM(J4,J7,J13,,,,,,,)</f>
        <v>3</v>
      </c>
      <c r="R10" s="310">
        <f t="shared" si="2"/>
        <v>0</v>
      </c>
      <c r="S10" s="311">
        <f t="shared" si="1"/>
        <v>3</v>
      </c>
      <c r="T10" s="297">
        <f t="shared" si="3"/>
        <v>0</v>
      </c>
      <c r="U10" s="312"/>
      <c r="V10" s="299"/>
      <c r="W10" s="295">
        <f t="shared" si="4"/>
        <v>3</v>
      </c>
      <c r="X10" s="295">
        <f t="shared" si="4"/>
        <v>6</v>
      </c>
      <c r="Y10" s="297">
        <f>W10/X10</f>
        <v>0.5</v>
      </c>
      <c r="Z10" s="312">
        <v>2</v>
      </c>
      <c r="AA10" s="299"/>
      <c r="AB10" s="299">
        <f>IF(X10&lt;X13,11,10)</f>
        <v>10</v>
      </c>
      <c r="AC10" s="299">
        <f>IF(X10&lt;X4,AB10,AB10-1)</f>
        <v>9</v>
      </c>
      <c r="AD10" s="299">
        <f t="shared" ref="AD10:AJ10" si="8">AC10-1</f>
        <v>8</v>
      </c>
      <c r="AE10" s="299">
        <f t="shared" si="8"/>
        <v>7</v>
      </c>
      <c r="AF10" s="299">
        <f t="shared" si="8"/>
        <v>6</v>
      </c>
      <c r="AG10" s="299">
        <f t="shared" si="8"/>
        <v>5</v>
      </c>
      <c r="AH10" s="299">
        <f t="shared" si="8"/>
        <v>4</v>
      </c>
      <c r="AI10" s="299">
        <f t="shared" si="8"/>
        <v>3</v>
      </c>
      <c r="AJ10" s="299">
        <f t="shared" si="8"/>
        <v>2</v>
      </c>
      <c r="AK10" s="299"/>
      <c r="AL10" s="299"/>
      <c r="AM10" s="299"/>
      <c r="AN10" s="299"/>
      <c r="AR10" s="299"/>
      <c r="AX10" s="300"/>
      <c r="AY10" s="299"/>
    </row>
    <row r="11" spans="1:54" ht="12.75" customHeight="1" thickBot="1">
      <c r="A11" s="282"/>
      <c r="C11" s="284"/>
      <c r="D11" s="285"/>
      <c r="E11" s="621"/>
      <c r="F11" s="432">
        <f>T26</f>
        <v>0</v>
      </c>
      <c r="G11" s="433">
        <f>U26</f>
        <v>0</v>
      </c>
      <c r="H11" s="432">
        <f>T27</f>
        <v>0</v>
      </c>
      <c r="I11" s="433">
        <f>U27</f>
        <v>0</v>
      </c>
      <c r="J11" s="432" t="s">
        <v>22</v>
      </c>
      <c r="K11" s="433" t="s">
        <v>22</v>
      </c>
      <c r="L11" s="413">
        <f>T28</f>
        <v>0</v>
      </c>
      <c r="M11" s="414">
        <f>U28</f>
        <v>0</v>
      </c>
      <c r="N11" s="344">
        <f>SUM(F11,H11,L11,,,,,,,)</f>
        <v>0</v>
      </c>
      <c r="O11" s="345">
        <f>SUM(G11,I11,M11,,,,,,,)</f>
        <v>0</v>
      </c>
      <c r="P11" s="345">
        <f>SUM(K5,K8,K14,,,,,,,)</f>
        <v>0</v>
      </c>
      <c r="Q11" s="346">
        <f>SUM(J5,J8,J14,,,,,,)</f>
        <v>3</v>
      </c>
      <c r="R11" s="347">
        <f t="shared" si="2"/>
        <v>0</v>
      </c>
      <c r="S11" s="348">
        <f t="shared" si="1"/>
        <v>3</v>
      </c>
      <c r="T11" s="297"/>
      <c r="U11" s="324"/>
      <c r="V11" s="299"/>
      <c r="W11" s="295">
        <f t="shared" si="4"/>
        <v>3</v>
      </c>
      <c r="X11" s="295">
        <f t="shared" si="4"/>
        <v>6</v>
      </c>
      <c r="Y11" s="297"/>
      <c r="Z11" s="324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R11" s="299"/>
      <c r="AX11" s="300"/>
      <c r="AY11" s="299"/>
    </row>
    <row r="12" spans="1:54" ht="12.75" hidden="1" customHeight="1" thickBot="1">
      <c r="A12" s="282"/>
      <c r="C12" s="284"/>
      <c r="D12" s="285"/>
      <c r="E12" s="619"/>
      <c r="F12" s="325" t="str">
        <f>P30</f>
        <v/>
      </c>
      <c r="G12" s="326" t="str">
        <f>Q30</f>
        <v/>
      </c>
      <c r="H12" s="286" t="str">
        <f>P31</f>
        <v/>
      </c>
      <c r="I12" s="287" t="str">
        <f>Q31</f>
        <v/>
      </c>
      <c r="J12" s="288" t="str">
        <f>P32</f>
        <v/>
      </c>
      <c r="K12" s="329" t="str">
        <f>Q32</f>
        <v/>
      </c>
      <c r="L12" s="405" t="s">
        <v>22</v>
      </c>
      <c r="M12" s="406" t="s">
        <v>22</v>
      </c>
      <c r="N12" s="292">
        <f t="shared" ref="N12:O14" si="9">SUM(F12,H12,J12,,,,,,,)</f>
        <v>0</v>
      </c>
      <c r="O12" s="293">
        <f t="shared" si="9"/>
        <v>0</v>
      </c>
      <c r="P12" s="293">
        <f>SUM(M3,M6,M9,,,,,,,)</f>
        <v>0</v>
      </c>
      <c r="Q12" s="294">
        <f>SUM(L3,L6,L9,,,,)</f>
        <v>0</v>
      </c>
      <c r="R12" s="333">
        <f t="shared" si="2"/>
        <v>0</v>
      </c>
      <c r="S12" s="296">
        <f t="shared" si="1"/>
        <v>0</v>
      </c>
      <c r="T12" s="297" t="e">
        <f t="shared" si="3"/>
        <v>#DIV/0!</v>
      </c>
      <c r="U12" s="298"/>
      <c r="V12" s="299">
        <f>R14*100-S14</f>
        <v>0</v>
      </c>
      <c r="W12" s="295">
        <f t="shared" si="4"/>
        <v>0</v>
      </c>
      <c r="X12" s="295">
        <f t="shared" si="4"/>
        <v>0</v>
      </c>
      <c r="Y12" s="297" t="e">
        <f>W12/X12</f>
        <v>#DIV/0!</v>
      </c>
      <c r="Z12" s="298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R12" s="299"/>
      <c r="AX12" s="300"/>
      <c r="AY12" s="299"/>
    </row>
    <row r="13" spans="1:54" ht="12.75" hidden="1" customHeight="1" thickBot="1">
      <c r="A13" s="282"/>
      <c r="C13" s="284"/>
      <c r="D13" s="285"/>
      <c r="E13" s="620"/>
      <c r="F13" s="334" t="str">
        <f>R30</f>
        <v/>
      </c>
      <c r="G13" s="335" t="str">
        <f>S30</f>
        <v/>
      </c>
      <c r="H13" s="301" t="str">
        <f>R31</f>
        <v/>
      </c>
      <c r="I13" s="302" t="str">
        <f>S31</f>
        <v/>
      </c>
      <c r="J13" s="303" t="str">
        <f>R32</f>
        <v/>
      </c>
      <c r="K13" s="336" t="str">
        <f>S32</f>
        <v/>
      </c>
      <c r="L13" s="407" t="s">
        <v>22</v>
      </c>
      <c r="M13" s="408" t="s">
        <v>22</v>
      </c>
      <c r="N13" s="307">
        <f t="shared" si="9"/>
        <v>0</v>
      </c>
      <c r="O13" s="308">
        <f t="shared" si="9"/>
        <v>0</v>
      </c>
      <c r="P13" s="308">
        <f>SUM(M4,M7,M10,,,,,,,)</f>
        <v>0</v>
      </c>
      <c r="Q13" s="309">
        <f>SUM(L4,L7,L10,,,,,,)</f>
        <v>0</v>
      </c>
      <c r="R13" s="310">
        <f t="shared" si="2"/>
        <v>0</v>
      </c>
      <c r="S13" s="311">
        <f t="shared" si="1"/>
        <v>0</v>
      </c>
      <c r="T13" s="297" t="e">
        <f t="shared" si="3"/>
        <v>#DIV/0!</v>
      </c>
      <c r="U13" s="312">
        <v>2</v>
      </c>
      <c r="V13" s="299"/>
      <c r="W13" s="295">
        <f t="shared" si="4"/>
        <v>0</v>
      </c>
      <c r="X13" s="295">
        <f t="shared" si="4"/>
        <v>0</v>
      </c>
      <c r="Y13" s="297" t="e">
        <f>W13/X13</f>
        <v>#DIV/0!</v>
      </c>
      <c r="Z13" s="312">
        <v>2</v>
      </c>
      <c r="AA13" s="299"/>
      <c r="AB13" s="299">
        <f>IF(X13&lt;X4,11,10)</f>
        <v>10</v>
      </c>
      <c r="AC13" s="299">
        <f>IF(X13&lt;X7,AB13,AB13-1)</f>
        <v>10</v>
      </c>
      <c r="AD13" s="299">
        <f t="shared" ref="AD13:AJ13" si="10">AC13-1</f>
        <v>9</v>
      </c>
      <c r="AE13" s="299">
        <f t="shared" si="10"/>
        <v>8</v>
      </c>
      <c r="AF13" s="299">
        <f t="shared" si="10"/>
        <v>7</v>
      </c>
      <c r="AG13" s="299">
        <f t="shared" si="10"/>
        <v>6</v>
      </c>
      <c r="AH13" s="299">
        <f t="shared" si="10"/>
        <v>5</v>
      </c>
      <c r="AI13" s="299">
        <f t="shared" si="10"/>
        <v>4</v>
      </c>
      <c r="AJ13" s="299">
        <f t="shared" si="10"/>
        <v>3</v>
      </c>
      <c r="AK13" s="299"/>
      <c r="AL13" s="299"/>
      <c r="AM13" s="299"/>
      <c r="AN13" s="299"/>
      <c r="AR13" s="299"/>
      <c r="AX13" s="300"/>
      <c r="AY13" s="299"/>
    </row>
    <row r="14" spans="1:54" ht="12.75" hidden="1" customHeight="1" thickBot="1">
      <c r="A14" s="282"/>
      <c r="C14" s="284"/>
      <c r="D14" s="285"/>
      <c r="E14" s="621"/>
      <c r="F14" s="338">
        <f>T30</f>
        <v>0</v>
      </c>
      <c r="G14" s="339">
        <f>U30</f>
        <v>0</v>
      </c>
      <c r="H14" s="313">
        <f>T31</f>
        <v>0</v>
      </c>
      <c r="I14" s="314">
        <f>U31</f>
        <v>0</v>
      </c>
      <c r="J14" s="315">
        <f>T32</f>
        <v>0</v>
      </c>
      <c r="K14" s="340">
        <f>U32</f>
        <v>0</v>
      </c>
      <c r="L14" s="409" t="s">
        <v>22</v>
      </c>
      <c r="M14" s="410" t="s">
        <v>22</v>
      </c>
      <c r="N14" s="319">
        <f t="shared" si="9"/>
        <v>0</v>
      </c>
      <c r="O14" s="320">
        <f t="shared" si="9"/>
        <v>0</v>
      </c>
      <c r="P14" s="320">
        <f>SUM(M5,M8,M11,,,,,,,)</f>
        <v>0</v>
      </c>
      <c r="Q14" s="321">
        <f>SUM(L5,L8,L11,,,,,,,)</f>
        <v>0</v>
      </c>
      <c r="R14" s="322">
        <f t="shared" si="2"/>
        <v>0</v>
      </c>
      <c r="S14" s="323">
        <f t="shared" si="1"/>
        <v>0</v>
      </c>
      <c r="T14" s="297"/>
      <c r="U14" s="324"/>
      <c r="V14" s="299"/>
      <c r="W14" s="295">
        <f t="shared" si="4"/>
        <v>0</v>
      </c>
      <c r="X14" s="295">
        <f t="shared" si="4"/>
        <v>0</v>
      </c>
      <c r="Y14" s="297"/>
      <c r="Z14" s="324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R14" s="299"/>
      <c r="AX14" s="300"/>
      <c r="AY14" s="299"/>
    </row>
    <row r="15" spans="1:54" ht="15.6">
      <c r="A15" s="282"/>
      <c r="C15" s="284"/>
      <c r="D15" s="285"/>
      <c r="E15" s="285"/>
      <c r="L15" s="434"/>
      <c r="M15" s="434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300"/>
      <c r="AP15" s="300"/>
      <c r="AQ15" s="300"/>
      <c r="AR15" s="299"/>
      <c r="AS15" s="299"/>
      <c r="AT15" s="299"/>
      <c r="AU15" s="299"/>
      <c r="AV15" s="299"/>
      <c r="AW15" s="299"/>
      <c r="AX15" s="299"/>
      <c r="AY15" s="299"/>
    </row>
    <row r="16" spans="1:54">
      <c r="A16" s="350"/>
      <c r="B16" s="351" t="s">
        <v>27</v>
      </c>
      <c r="C16" s="352" t="s">
        <v>28</v>
      </c>
      <c r="D16" s="350" t="s">
        <v>29</v>
      </c>
      <c r="E16" s="350" t="s">
        <v>30</v>
      </c>
      <c r="F16" s="640" t="s">
        <v>31</v>
      </c>
      <c r="G16" s="640"/>
      <c r="H16" s="640" t="s">
        <v>32</v>
      </c>
      <c r="I16" s="640"/>
      <c r="J16" s="640" t="s">
        <v>33</v>
      </c>
      <c r="K16" s="640"/>
      <c r="L16" s="640" t="s">
        <v>34</v>
      </c>
      <c r="M16" s="640"/>
      <c r="N16" s="640" t="s">
        <v>35</v>
      </c>
      <c r="O16" s="640"/>
      <c r="P16" s="640" t="s">
        <v>7</v>
      </c>
      <c r="Q16" s="640"/>
      <c r="R16" s="640" t="s">
        <v>36</v>
      </c>
      <c r="S16" s="640"/>
      <c r="T16" s="640" t="s">
        <v>37</v>
      </c>
      <c r="U16" s="640"/>
      <c r="V16" s="640" t="s">
        <v>38</v>
      </c>
      <c r="W16" s="640"/>
      <c r="X16" s="640"/>
      <c r="Y16" s="640"/>
      <c r="Z16" s="640"/>
      <c r="AA16" s="640"/>
      <c r="AB16" s="640"/>
      <c r="AC16" s="640"/>
      <c r="AD16" s="350"/>
      <c r="AE16" s="350"/>
      <c r="AF16" s="350"/>
      <c r="AG16" s="350"/>
      <c r="AH16" s="353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</row>
    <row r="17" spans="1:51" ht="15" thickBot="1">
      <c r="A17" s="282"/>
      <c r="C17" s="284"/>
      <c r="AH17" s="284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</row>
    <row r="18" spans="1:51" ht="15" thickBot="1">
      <c r="A18" s="354"/>
      <c r="B18" s="355"/>
      <c r="C18" s="356"/>
      <c r="D18" s="357" t="str">
        <f>E3</f>
        <v>Rodenbach US I</v>
      </c>
      <c r="E18" s="358" t="str">
        <f>E6</f>
        <v>Niederkirchen/Roßbach</v>
      </c>
      <c r="F18" s="359"/>
      <c r="G18" s="360"/>
      <c r="H18" s="361"/>
      <c r="I18" s="362"/>
      <c r="J18" s="359"/>
      <c r="K18" s="360"/>
      <c r="L18" s="361"/>
      <c r="M18" s="362"/>
      <c r="N18" s="359"/>
      <c r="O18" s="360"/>
      <c r="P18" s="363" t="str">
        <f t="shared" ref="P18:Q20" si="11">IF(F18="","",F18+H18+J18+L18+N18)</f>
        <v/>
      </c>
      <c r="Q18" s="364" t="str">
        <f t="shared" si="11"/>
        <v/>
      </c>
      <c r="R18" s="363" t="str">
        <f t="shared" ref="R18:S20" si="12">IF(F18="","",AG18+AI18+AK18+AM18+AO18)</f>
        <v/>
      </c>
      <c r="S18" s="364" t="str">
        <f t="shared" si="12"/>
        <v/>
      </c>
      <c r="T18" s="365">
        <f>IF(AND(R18&lt;&gt;"",R18=3,S18=0),3,
              (IF(AND(R18&lt;&gt;"",R18=3,S18=1),3,
                           (IF(AND(R18&lt;&gt;"",R18=3,S18=2),2,
                        (IF(AND(R18&lt;&gt;"",R18=2),1,
                                                 (IF(AND(R18&lt;&gt;"",R18=1),0,
                                                               (IF(AND(R18&lt;&gt;"",R18=0),0,
                                                                                0)))))))))))</f>
        <v>0</v>
      </c>
      <c r="U18" s="364">
        <f>IF(AND(S18&lt;&gt;"",S18=3,R18=0),3,
              (IF(AND(S18&lt;&gt;"",S18=3,R18=1),3,
                           (IF(AND(S18&lt;&gt;"",S18=3,R18=2),2,
                        (IF(AND(S18&lt;&gt;"",S18=2),1,
                                                 (IF(AND(S18&lt;&gt;"",S18=1),0,
                                                               (IF(AND(S18&lt;&gt;"",S18=0),0,
                                                                                0)))))))))))</f>
        <v>0</v>
      </c>
      <c r="V18" s="641"/>
      <c r="W18" s="642"/>
      <c r="X18" s="642"/>
      <c r="Y18" s="642"/>
      <c r="Z18" s="642"/>
      <c r="AA18" s="642"/>
      <c r="AB18" s="643"/>
      <c r="AC18" s="644" t="str">
        <f ca="1">IF(U18&lt;&gt;"","",IF(C18&lt;&gt;"","verlegt",IF(B18&lt;TODAY(),"offen","")))</f>
        <v/>
      </c>
      <c r="AD18" s="645"/>
      <c r="AE18" s="646" t="str">
        <f ca="1">IF(U18&lt;&gt;"","",IF(C18="","",IF(C18&lt;TODAY(),"offen","")))</f>
        <v/>
      </c>
      <c r="AF18" s="647"/>
      <c r="AG18" s="299">
        <f>IF(F18&gt;G18,1,0)</f>
        <v>0</v>
      </c>
      <c r="AH18" s="299">
        <f>IF(G18&gt;F18,1,0)</f>
        <v>0</v>
      </c>
      <c r="AI18" s="299">
        <f>IF(H18&gt;I18,1,0)</f>
        <v>0</v>
      </c>
      <c r="AJ18" s="299">
        <f>IF(I18&gt;H18,1,0)</f>
        <v>0</v>
      </c>
      <c r="AK18" s="299">
        <f>IF(J18&gt;K18,1,0)</f>
        <v>0</v>
      </c>
      <c r="AL18" s="299">
        <f>IF(K18&gt;J18,1,0)</f>
        <v>0</v>
      </c>
      <c r="AM18" s="299">
        <f>IF(L18&gt;M18,1,0)</f>
        <v>0</v>
      </c>
      <c r="AN18" s="299">
        <f>IF(M18&gt;L18,1,0)</f>
        <v>0</v>
      </c>
      <c r="AO18" s="299">
        <f>IF(N18&gt;O18,1,0)</f>
        <v>0</v>
      </c>
      <c r="AP18" s="299">
        <f>IF(O18&gt;N18,1,0)</f>
        <v>0</v>
      </c>
      <c r="AQ18" s="299"/>
    </row>
    <row r="19" spans="1:51" ht="15" thickBot="1">
      <c r="A19" s="366"/>
      <c r="B19" s="367"/>
      <c r="C19" s="368"/>
      <c r="D19" s="369" t="str">
        <f>D18</f>
        <v>Rodenbach US I</v>
      </c>
      <c r="E19" s="370" t="str">
        <f>E9</f>
        <v>Rodenbach US II</v>
      </c>
      <c r="F19" s="371">
        <v>25</v>
      </c>
      <c r="G19" s="372">
        <v>21</v>
      </c>
      <c r="H19" s="373">
        <v>25</v>
      </c>
      <c r="I19" s="374">
        <v>15</v>
      </c>
      <c r="J19" s="371">
        <v>25</v>
      </c>
      <c r="K19" s="372">
        <v>21</v>
      </c>
      <c r="L19" s="373"/>
      <c r="M19" s="374"/>
      <c r="N19" s="371"/>
      <c r="O19" s="372"/>
      <c r="P19" s="375">
        <f t="shared" si="11"/>
        <v>75</v>
      </c>
      <c r="Q19" s="376">
        <f t="shared" si="11"/>
        <v>57</v>
      </c>
      <c r="R19" s="375">
        <f t="shared" si="12"/>
        <v>3</v>
      </c>
      <c r="S19" s="376">
        <f t="shared" si="12"/>
        <v>0</v>
      </c>
      <c r="T19" s="365">
        <f t="shared" ref="T19:T32" si="13">IF(AND(R19&lt;&gt;"",R19=3,S19=0),3,
              (IF(AND(R19&lt;&gt;"",R19=3,S19=1),3,
                           (IF(AND(R19&lt;&gt;"",R19=3,S19=2),2,
                        (IF(AND(R19&lt;&gt;"",R19=2),1,
                                                 (IF(AND(R19&lt;&gt;"",R19=1),0,
                                                               (IF(AND(R19&lt;&gt;"",R19=0),0,
                                                                                0)))))))))))</f>
        <v>3</v>
      </c>
      <c r="U19" s="364">
        <f t="shared" ref="U19:U32" si="14">IF(AND(S19&lt;&gt;"",S19=3,R19=0),3,
              (IF(AND(S19&lt;&gt;"",S19=3,R19=1),3,
                           (IF(AND(S19&lt;&gt;"",S19=3,R19=2),2,
                        (IF(AND(S19&lt;&gt;"",S19=2),1,
                                                 (IF(AND(S19&lt;&gt;"",S19=1),0,
                                                               (IF(AND(S19&lt;&gt;"",S19=0),0,
                                                                                0)))))))))))</f>
        <v>0</v>
      </c>
      <c r="V19" s="648"/>
      <c r="W19" s="649"/>
      <c r="X19" s="649"/>
      <c r="Y19" s="649"/>
      <c r="Z19" s="649"/>
      <c r="AA19" s="649"/>
      <c r="AB19" s="650"/>
      <c r="AC19" s="651" t="str">
        <f ca="1">IF(U19&lt;&gt;"","",IF(C19&lt;&gt;"","verlegt",IF(B19&lt;TODAY(),"offen","")))</f>
        <v/>
      </c>
      <c r="AD19" s="652"/>
      <c r="AE19" s="653" t="str">
        <f ca="1">IF(U19&lt;&gt;"","",IF(C19="","",IF(C19&lt;TODAY(),"offen","")))</f>
        <v/>
      </c>
      <c r="AF19" s="654"/>
      <c r="AG19" s="299">
        <f>IF(F19&gt;G19,1,0)</f>
        <v>1</v>
      </c>
      <c r="AH19" s="299">
        <f>IF(G19&gt;F19,1,0)</f>
        <v>0</v>
      </c>
      <c r="AI19" s="299">
        <f>IF(H19&gt;I19,1,0)</f>
        <v>1</v>
      </c>
      <c r="AJ19" s="299">
        <f>IF(I19&gt;H19,1,0)</f>
        <v>0</v>
      </c>
      <c r="AK19" s="299">
        <f>IF(J19&gt;K19,1,0)</f>
        <v>1</v>
      </c>
      <c r="AL19" s="299">
        <f>IF(K19&gt;J19,1,0)</f>
        <v>0</v>
      </c>
      <c r="AM19" s="299">
        <f>IF(L19&gt;M19,1,0)</f>
        <v>0</v>
      </c>
      <c r="AN19" s="299">
        <f>IF(M19&gt;L19,1,0)</f>
        <v>0</v>
      </c>
      <c r="AO19" s="299">
        <f>IF(N19&gt;O19,1,0)</f>
        <v>0</v>
      </c>
      <c r="AP19" s="299">
        <f>IF(O19&gt;N19,1,0)</f>
        <v>0</v>
      </c>
      <c r="AQ19" s="299"/>
    </row>
    <row r="20" spans="1:51" ht="15" hidden="1" thickBot="1">
      <c r="A20" s="366"/>
      <c r="B20" s="367"/>
      <c r="C20" s="377"/>
      <c r="D20" s="378" t="str">
        <f>D19</f>
        <v>Rodenbach US I</v>
      </c>
      <c r="E20" s="379">
        <f>E12</f>
        <v>0</v>
      </c>
      <c r="F20" s="380"/>
      <c r="G20" s="381"/>
      <c r="H20" s="382"/>
      <c r="I20" s="383"/>
      <c r="J20" s="380"/>
      <c r="K20" s="381"/>
      <c r="L20" s="382"/>
      <c r="M20" s="383"/>
      <c r="N20" s="380"/>
      <c r="O20" s="381"/>
      <c r="P20" s="384" t="str">
        <f t="shared" si="11"/>
        <v/>
      </c>
      <c r="Q20" s="385" t="str">
        <f t="shared" si="11"/>
        <v/>
      </c>
      <c r="R20" s="384" t="str">
        <f t="shared" si="12"/>
        <v/>
      </c>
      <c r="S20" s="385" t="str">
        <f t="shared" si="12"/>
        <v/>
      </c>
      <c r="T20" s="365">
        <f t="shared" si="13"/>
        <v>0</v>
      </c>
      <c r="U20" s="364">
        <f t="shared" si="14"/>
        <v>0</v>
      </c>
      <c r="V20" s="669"/>
      <c r="W20" s="670"/>
      <c r="X20" s="670"/>
      <c r="Y20" s="670"/>
      <c r="Z20" s="670"/>
      <c r="AA20" s="670"/>
      <c r="AB20" s="671"/>
      <c r="AC20" s="672" t="str">
        <f ca="1">IF(U20&lt;&gt;"","",IF(C20&lt;&gt;"","verlegt",IF(B20&lt;TODAY(),"offen","")))</f>
        <v/>
      </c>
      <c r="AD20" s="673"/>
      <c r="AE20" s="667" t="str">
        <f ca="1">IF(U20&lt;&gt;"","",IF(C20="","",IF(C20&lt;TODAY(),"offen","")))</f>
        <v/>
      </c>
      <c r="AF20" s="668"/>
      <c r="AG20" s="299">
        <f>IF(F20&gt;G20,1,0)</f>
        <v>0</v>
      </c>
      <c r="AH20" s="299">
        <f>IF(G20&gt;F20,1,0)</f>
        <v>0</v>
      </c>
      <c r="AI20" s="299">
        <f>IF(H20&gt;I20,1,0)</f>
        <v>0</v>
      </c>
      <c r="AJ20" s="299">
        <f>IF(I20&gt;H20,1,0)</f>
        <v>0</v>
      </c>
      <c r="AK20" s="299">
        <f>IF(J20&gt;K20,1,0)</f>
        <v>0</v>
      </c>
      <c r="AL20" s="299">
        <f>IF(K20&gt;J20,1,0)</f>
        <v>0</v>
      </c>
      <c r="AM20" s="299">
        <f>IF(L20&gt;M20,1,0)</f>
        <v>0</v>
      </c>
      <c r="AN20" s="299">
        <f>IF(M20&gt;L20,1,0)</f>
        <v>0</v>
      </c>
      <c r="AO20" s="299">
        <f>IF(N20&gt;O20,1,0)</f>
        <v>0</v>
      </c>
      <c r="AP20" s="299">
        <f>IF(O20&gt;N20,1,0)</f>
        <v>0</v>
      </c>
      <c r="AQ20" s="299"/>
    </row>
    <row r="21" spans="1:51" ht="15" thickBot="1">
      <c r="A21" s="282"/>
      <c r="C21" s="284"/>
      <c r="D21" s="386"/>
      <c r="E21" s="386"/>
      <c r="T21" s="365"/>
      <c r="U21" s="364"/>
      <c r="V21" s="300"/>
      <c r="W21" s="300"/>
      <c r="X21" s="284"/>
      <c r="Y21" s="284"/>
      <c r="Z21" s="284"/>
      <c r="AA21" s="284"/>
      <c r="AB21" s="284"/>
      <c r="AC21" s="284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</row>
    <row r="22" spans="1:51" ht="15" thickBot="1">
      <c r="A22" s="354"/>
      <c r="B22" s="355"/>
      <c r="C22" s="356"/>
      <c r="D22" s="357" t="str">
        <f>E6</f>
        <v>Niederkirchen/Roßbach</v>
      </c>
      <c r="E22" s="387" t="str">
        <f>E3</f>
        <v>Rodenbach US I</v>
      </c>
      <c r="F22" s="359"/>
      <c r="G22" s="360"/>
      <c r="H22" s="361"/>
      <c r="I22" s="362"/>
      <c r="J22" s="359"/>
      <c r="K22" s="360"/>
      <c r="L22" s="361"/>
      <c r="M22" s="362"/>
      <c r="N22" s="359"/>
      <c r="O22" s="360"/>
      <c r="P22" s="363" t="str">
        <f t="shared" ref="P22:Q24" si="15">IF(F22="","",F22+H22+J22+L22+N22)</f>
        <v/>
      </c>
      <c r="Q22" s="388" t="str">
        <f t="shared" si="15"/>
        <v/>
      </c>
      <c r="R22" s="363" t="str">
        <f t="shared" ref="R22:S24" si="16">IF(F22="","",AG22+AI22+AK22+AM22+AO22)</f>
        <v/>
      </c>
      <c r="S22" s="388" t="str">
        <f t="shared" si="16"/>
        <v/>
      </c>
      <c r="T22" s="365">
        <f t="shared" si="13"/>
        <v>0</v>
      </c>
      <c r="U22" s="364">
        <f t="shared" si="14"/>
        <v>0</v>
      </c>
      <c r="V22" s="641"/>
      <c r="W22" s="642"/>
      <c r="X22" s="642"/>
      <c r="Y22" s="642"/>
      <c r="Z22" s="642"/>
      <c r="AA22" s="642"/>
      <c r="AB22" s="643"/>
      <c r="AC22" s="644" t="str">
        <f ca="1">IF(U22&lt;&gt;"","",IF(C22&lt;&gt;"","verlegt",IF(B22&lt;TODAY(),"offen","")))</f>
        <v/>
      </c>
      <c r="AD22" s="645"/>
      <c r="AE22" s="646" t="str">
        <f ca="1">IF(U22&lt;&gt;"","",IF(C22="","",IF(C22&lt;TODAY(),"offen","")))</f>
        <v/>
      </c>
      <c r="AF22" s="647"/>
      <c r="AG22" s="299">
        <f>IF(F22&gt;G22,1,0)</f>
        <v>0</v>
      </c>
      <c r="AH22" s="299">
        <f>IF(G22&gt;F22,1,0)</f>
        <v>0</v>
      </c>
      <c r="AI22" s="299">
        <f>IF(H22&gt;I22,1,0)</f>
        <v>0</v>
      </c>
      <c r="AJ22" s="299">
        <f>IF(I22&gt;H22,1,0)</f>
        <v>0</v>
      </c>
      <c r="AK22" s="299">
        <f>IF(J22&gt;K22,1,0)</f>
        <v>0</v>
      </c>
      <c r="AL22" s="299">
        <f>IF(K22&gt;J22,1,0)</f>
        <v>0</v>
      </c>
      <c r="AM22" s="299">
        <f>IF(L22&gt;M22,1,0)</f>
        <v>0</v>
      </c>
      <c r="AN22" s="299">
        <f>IF(M22&gt;L22,1,0)</f>
        <v>0</v>
      </c>
      <c r="AO22" s="299">
        <f>IF(N22&gt;O22,1,0)</f>
        <v>0</v>
      </c>
      <c r="AP22" s="299">
        <f>IF(O22&gt;N22,1,0)</f>
        <v>0</v>
      </c>
      <c r="AQ22" s="299"/>
    </row>
    <row r="23" spans="1:51" ht="15" thickBot="1">
      <c r="A23" s="366"/>
      <c r="B23" s="367"/>
      <c r="C23" s="389"/>
      <c r="D23" s="369" t="str">
        <f>D22</f>
        <v>Niederkirchen/Roßbach</v>
      </c>
      <c r="E23" s="370" t="str">
        <f>E9</f>
        <v>Rodenbach US II</v>
      </c>
      <c r="F23" s="371"/>
      <c r="G23" s="372"/>
      <c r="H23" s="373"/>
      <c r="I23" s="374"/>
      <c r="J23" s="371"/>
      <c r="K23" s="372"/>
      <c r="L23" s="373"/>
      <c r="M23" s="374"/>
      <c r="N23" s="371"/>
      <c r="O23" s="372"/>
      <c r="P23" s="375" t="str">
        <f t="shared" si="15"/>
        <v/>
      </c>
      <c r="Q23" s="390" t="str">
        <f t="shared" si="15"/>
        <v/>
      </c>
      <c r="R23" s="375" t="str">
        <f t="shared" si="16"/>
        <v/>
      </c>
      <c r="S23" s="390" t="str">
        <f t="shared" si="16"/>
        <v/>
      </c>
      <c r="T23" s="365">
        <f t="shared" si="13"/>
        <v>0</v>
      </c>
      <c r="U23" s="364">
        <f t="shared" si="14"/>
        <v>0</v>
      </c>
      <c r="V23" s="648"/>
      <c r="W23" s="649"/>
      <c r="X23" s="649"/>
      <c r="Y23" s="649"/>
      <c r="Z23" s="649"/>
      <c r="AA23" s="649"/>
      <c r="AB23" s="650"/>
      <c r="AC23" s="651" t="str">
        <f ca="1">IF(U23&lt;&gt;"","",IF(C23&lt;&gt;"","verlegt",IF(B23&lt;TODAY(),"offen","")))</f>
        <v/>
      </c>
      <c r="AD23" s="652"/>
      <c r="AE23" s="653" t="str">
        <f ca="1">IF(U23&lt;&gt;"","",IF(C23="","",IF(C23&lt;TODAY(),"offen","")))</f>
        <v/>
      </c>
      <c r="AF23" s="654"/>
      <c r="AG23" s="299">
        <f>IF(F23&gt;G23,1,0)</f>
        <v>0</v>
      </c>
      <c r="AH23" s="299">
        <f>IF(G23&gt;F23,1,0)</f>
        <v>0</v>
      </c>
      <c r="AI23" s="299">
        <f>IF(H23&gt;I23,1,0)</f>
        <v>0</v>
      </c>
      <c r="AJ23" s="299">
        <f>IF(I23&gt;H23,1,0)</f>
        <v>0</v>
      </c>
      <c r="AK23" s="299">
        <f>IF(J23&gt;K23,1,0)</f>
        <v>0</v>
      </c>
      <c r="AL23" s="299">
        <f>IF(K23&gt;J23,1,0)</f>
        <v>0</v>
      </c>
      <c r="AM23" s="299">
        <f>IF(L23&gt;M23,1,0)</f>
        <v>0</v>
      </c>
      <c r="AN23" s="299">
        <f>IF(M23&gt;L23,1,0)</f>
        <v>0</v>
      </c>
      <c r="AO23" s="299">
        <f>IF(N23&gt;O23,1,0)</f>
        <v>0</v>
      </c>
      <c r="AP23" s="299">
        <f>IF(O23&gt;N23,1,0)</f>
        <v>0</v>
      </c>
      <c r="AQ23" s="299"/>
    </row>
    <row r="24" spans="1:51" ht="15" hidden="1" thickBot="1">
      <c r="A24" s="366"/>
      <c r="B24" s="367"/>
      <c r="C24" s="377"/>
      <c r="D24" s="378" t="str">
        <f>D23</f>
        <v>Niederkirchen/Roßbach</v>
      </c>
      <c r="E24" s="379">
        <f>E12</f>
        <v>0</v>
      </c>
      <c r="F24" s="380"/>
      <c r="G24" s="381"/>
      <c r="H24" s="382"/>
      <c r="I24" s="383"/>
      <c r="J24" s="380"/>
      <c r="K24" s="381"/>
      <c r="L24" s="382"/>
      <c r="M24" s="383"/>
      <c r="N24" s="380"/>
      <c r="O24" s="381"/>
      <c r="P24" s="384" t="str">
        <f t="shared" si="15"/>
        <v/>
      </c>
      <c r="Q24" s="391" t="str">
        <f t="shared" si="15"/>
        <v/>
      </c>
      <c r="R24" s="384" t="str">
        <f t="shared" si="16"/>
        <v/>
      </c>
      <c r="S24" s="391" t="str">
        <f t="shared" si="16"/>
        <v/>
      </c>
      <c r="T24" s="365">
        <f t="shared" si="13"/>
        <v>0</v>
      </c>
      <c r="U24" s="364">
        <f t="shared" si="14"/>
        <v>0</v>
      </c>
      <c r="V24" s="669"/>
      <c r="W24" s="670"/>
      <c r="X24" s="670"/>
      <c r="Y24" s="670"/>
      <c r="Z24" s="670"/>
      <c r="AA24" s="670"/>
      <c r="AB24" s="671"/>
      <c r="AC24" s="672" t="str">
        <f ca="1">IF(U24&lt;&gt;"","",IF(C24&lt;&gt;"","verlegt",IF(B24&lt;TODAY(),"offen","")))</f>
        <v/>
      </c>
      <c r="AD24" s="673"/>
      <c r="AE24" s="667" t="str">
        <f ca="1">IF(U24&lt;&gt;"","",IF(C24="","",IF(C24&lt;TODAY(),"offen","")))</f>
        <v/>
      </c>
      <c r="AF24" s="668"/>
      <c r="AG24" s="299">
        <f>IF(F24&gt;G24,1,0)</f>
        <v>0</v>
      </c>
      <c r="AH24" s="299">
        <f>IF(G24&gt;F24,1,0)</f>
        <v>0</v>
      </c>
      <c r="AI24" s="299">
        <f>IF(H24&gt;I24,1,0)</f>
        <v>0</v>
      </c>
      <c r="AJ24" s="299">
        <f>IF(I24&gt;H24,1,0)</f>
        <v>0</v>
      </c>
      <c r="AK24" s="299">
        <f>IF(J24&gt;K24,1,0)</f>
        <v>0</v>
      </c>
      <c r="AL24" s="299">
        <f>IF(K24&gt;J24,1,0)</f>
        <v>0</v>
      </c>
      <c r="AM24" s="299">
        <f>IF(L24&gt;M24,1,0)</f>
        <v>0</v>
      </c>
      <c r="AN24" s="299">
        <f>IF(M24&gt;L24,1,0)</f>
        <v>0</v>
      </c>
      <c r="AO24" s="299">
        <f>IF(N24&gt;O24,1,0)</f>
        <v>0</v>
      </c>
      <c r="AP24" s="299">
        <f>IF(O24&gt;N24,1,0)</f>
        <v>0</v>
      </c>
      <c r="AQ24" s="299"/>
    </row>
    <row r="25" spans="1:51" ht="15" thickBot="1">
      <c r="A25" s="282"/>
      <c r="C25" s="284"/>
      <c r="D25" s="386"/>
      <c r="E25" s="386"/>
      <c r="T25" s="365"/>
      <c r="U25" s="364"/>
      <c r="V25" s="300"/>
      <c r="W25" s="300"/>
      <c r="X25" s="284"/>
      <c r="Y25" s="284"/>
      <c r="Z25" s="284"/>
      <c r="AA25" s="284"/>
      <c r="AB25" s="284"/>
      <c r="AC25" s="284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</row>
    <row r="26" spans="1:51" ht="15" thickBot="1">
      <c r="A26" s="354"/>
      <c r="B26" s="355"/>
      <c r="C26" s="392"/>
      <c r="D26" s="357" t="str">
        <f>E9</f>
        <v>Rodenbach US II</v>
      </c>
      <c r="E26" s="358" t="str">
        <f>E3</f>
        <v>Rodenbach US I</v>
      </c>
      <c r="F26" s="359"/>
      <c r="G26" s="360"/>
      <c r="H26" s="361"/>
      <c r="I26" s="362"/>
      <c r="J26" s="359"/>
      <c r="K26" s="360"/>
      <c r="L26" s="361"/>
      <c r="M26" s="362"/>
      <c r="N26" s="359"/>
      <c r="O26" s="360"/>
      <c r="P26" s="363" t="str">
        <f t="shared" ref="P26:Q28" si="17">IF(F26="","",F26+H26+J26+L26+N26)</f>
        <v/>
      </c>
      <c r="Q26" s="388" t="str">
        <f t="shared" si="17"/>
        <v/>
      </c>
      <c r="R26" s="363" t="str">
        <f t="shared" ref="R26:S28" si="18">IF(F26="","",AG26+AI26+AK26+AM26+AO26)</f>
        <v/>
      </c>
      <c r="S26" s="388" t="str">
        <f t="shared" si="18"/>
        <v/>
      </c>
      <c r="T26" s="365">
        <f t="shared" si="13"/>
        <v>0</v>
      </c>
      <c r="U26" s="364">
        <f t="shared" si="14"/>
        <v>0</v>
      </c>
      <c r="V26" s="641"/>
      <c r="W26" s="642"/>
      <c r="X26" s="642"/>
      <c r="Y26" s="642"/>
      <c r="Z26" s="642"/>
      <c r="AA26" s="642"/>
      <c r="AB26" s="643"/>
      <c r="AC26" s="644" t="str">
        <f ca="1">IF(U26&lt;&gt;"","",IF(C26&lt;&gt;"","verlegt",IF(B26&lt;TODAY(),"offen","")))</f>
        <v/>
      </c>
      <c r="AD26" s="645"/>
      <c r="AE26" s="646" t="str">
        <f ca="1">IF(U26&lt;&gt;"","",IF(C26="","",IF(C26&lt;TODAY(),"offen","")))</f>
        <v/>
      </c>
      <c r="AF26" s="647"/>
      <c r="AG26" s="299">
        <f>IF(F26&gt;G26,1,0)</f>
        <v>0</v>
      </c>
      <c r="AH26" s="299">
        <f>IF(G26&gt;F26,1,0)</f>
        <v>0</v>
      </c>
      <c r="AI26" s="299">
        <f>IF(H26&gt;I26,1,0)</f>
        <v>0</v>
      </c>
      <c r="AJ26" s="299">
        <f>IF(I26&gt;H26,1,0)</f>
        <v>0</v>
      </c>
      <c r="AK26" s="299">
        <f>IF(J26&gt;K26,1,0)</f>
        <v>0</v>
      </c>
      <c r="AL26" s="299">
        <f>IF(K26&gt;J26,1,0)</f>
        <v>0</v>
      </c>
      <c r="AM26" s="299">
        <f>IF(L26&gt;M26,1,0)</f>
        <v>0</v>
      </c>
      <c r="AN26" s="299">
        <f>IF(M26&gt;L26,1,0)</f>
        <v>0</v>
      </c>
      <c r="AO26" s="299">
        <f>IF(N26&gt;O26,1,0)</f>
        <v>0</v>
      </c>
      <c r="AP26" s="299">
        <f>IF(O26&gt;N26,1,0)</f>
        <v>0</v>
      </c>
      <c r="AQ26" s="299"/>
    </row>
    <row r="27" spans="1:51" ht="15" thickBot="1">
      <c r="A27" s="366"/>
      <c r="B27" s="367"/>
      <c r="C27" s="389"/>
      <c r="D27" s="369" t="str">
        <f>D26</f>
        <v>Rodenbach US II</v>
      </c>
      <c r="E27" s="370" t="str">
        <f>E6</f>
        <v>Niederkirchen/Roßbach</v>
      </c>
      <c r="F27" s="371"/>
      <c r="G27" s="372"/>
      <c r="H27" s="373"/>
      <c r="I27" s="374"/>
      <c r="J27" s="371"/>
      <c r="K27" s="372"/>
      <c r="L27" s="373"/>
      <c r="M27" s="374"/>
      <c r="N27" s="371"/>
      <c r="O27" s="372"/>
      <c r="P27" s="375" t="str">
        <f t="shared" si="17"/>
        <v/>
      </c>
      <c r="Q27" s="390" t="str">
        <f t="shared" si="17"/>
        <v/>
      </c>
      <c r="R27" s="375" t="str">
        <f t="shared" si="18"/>
        <v/>
      </c>
      <c r="S27" s="390" t="str">
        <f t="shared" si="18"/>
        <v/>
      </c>
      <c r="T27" s="365">
        <f t="shared" si="13"/>
        <v>0</v>
      </c>
      <c r="U27" s="364">
        <f t="shared" si="14"/>
        <v>0</v>
      </c>
      <c r="V27" s="648"/>
      <c r="W27" s="649"/>
      <c r="X27" s="649"/>
      <c r="Y27" s="649"/>
      <c r="Z27" s="649"/>
      <c r="AA27" s="649"/>
      <c r="AB27" s="650"/>
      <c r="AC27" s="651" t="str">
        <f ca="1">IF(U27&lt;&gt;"","",IF(C27&lt;&gt;"","verlegt",IF(B27&lt;TODAY(),"offen","")))</f>
        <v/>
      </c>
      <c r="AD27" s="652"/>
      <c r="AE27" s="653" t="str">
        <f ca="1">IF(U27&lt;&gt;"","",IF(C27="","",IF(C27&lt;TODAY(),"offen","")))</f>
        <v/>
      </c>
      <c r="AF27" s="654"/>
      <c r="AG27" s="299">
        <f>IF(F27&gt;G27,1,0)</f>
        <v>0</v>
      </c>
      <c r="AH27" s="299">
        <f>IF(G27&gt;F27,1,0)</f>
        <v>0</v>
      </c>
      <c r="AI27" s="299">
        <f>IF(H27&gt;I27,1,0)</f>
        <v>0</v>
      </c>
      <c r="AJ27" s="299">
        <f>IF(I27&gt;H27,1,0)</f>
        <v>0</v>
      </c>
      <c r="AK27" s="299">
        <f>IF(J27&gt;K27,1,0)</f>
        <v>0</v>
      </c>
      <c r="AL27" s="299">
        <f>IF(K27&gt;J27,1,0)</f>
        <v>0</v>
      </c>
      <c r="AM27" s="299">
        <f>IF(L27&gt;M27,1,0)</f>
        <v>0</v>
      </c>
      <c r="AN27" s="299">
        <f>IF(M27&gt;L27,1,0)</f>
        <v>0</v>
      </c>
      <c r="AO27" s="299">
        <f>IF(N27&gt;O27,1,0)</f>
        <v>0</v>
      </c>
      <c r="AP27" s="299">
        <f>IF(O27&gt;N27,1,0)</f>
        <v>0</v>
      </c>
      <c r="AQ27" s="299"/>
    </row>
    <row r="28" spans="1:51" ht="15" hidden="1" thickBot="1">
      <c r="A28" s="366"/>
      <c r="B28" s="367"/>
      <c r="C28" s="377"/>
      <c r="D28" s="378" t="str">
        <f>D27</f>
        <v>Rodenbach US II</v>
      </c>
      <c r="E28" s="379">
        <f>E12</f>
        <v>0</v>
      </c>
      <c r="F28" s="380"/>
      <c r="G28" s="381"/>
      <c r="H28" s="382"/>
      <c r="I28" s="383"/>
      <c r="J28" s="380"/>
      <c r="K28" s="381"/>
      <c r="L28" s="382"/>
      <c r="M28" s="383"/>
      <c r="N28" s="380"/>
      <c r="O28" s="381"/>
      <c r="P28" s="384" t="str">
        <f t="shared" si="17"/>
        <v/>
      </c>
      <c r="Q28" s="391" t="str">
        <f t="shared" si="17"/>
        <v/>
      </c>
      <c r="R28" s="384" t="str">
        <f t="shared" si="18"/>
        <v/>
      </c>
      <c r="S28" s="391" t="str">
        <f t="shared" si="18"/>
        <v/>
      </c>
      <c r="T28" s="365">
        <f t="shared" si="13"/>
        <v>0</v>
      </c>
      <c r="U28" s="364">
        <f t="shared" si="14"/>
        <v>0</v>
      </c>
      <c r="V28" s="669"/>
      <c r="W28" s="670"/>
      <c r="X28" s="670"/>
      <c r="Y28" s="670"/>
      <c r="Z28" s="670"/>
      <c r="AA28" s="670"/>
      <c r="AB28" s="671"/>
      <c r="AC28" s="672" t="str">
        <f ca="1">IF(U28&lt;&gt;"","",IF(C28&lt;&gt;"","verlegt",IF(B28&lt;TODAY(),"offen","")))</f>
        <v/>
      </c>
      <c r="AD28" s="673"/>
      <c r="AE28" s="667" t="str">
        <f ca="1">IF(U28&lt;&gt;"","",IF(C28="","",IF(C28&lt;TODAY(),"offen","")))</f>
        <v/>
      </c>
      <c r="AF28" s="668"/>
      <c r="AG28" s="299">
        <f>IF(F28&gt;G28,1,0)</f>
        <v>0</v>
      </c>
      <c r="AH28" s="299">
        <f>IF(G28&gt;F28,1,0)</f>
        <v>0</v>
      </c>
      <c r="AI28" s="299">
        <f>IF(H28&gt;I28,1,0)</f>
        <v>0</v>
      </c>
      <c r="AJ28" s="299">
        <f>IF(I28&gt;H28,1,0)</f>
        <v>0</v>
      </c>
      <c r="AK28" s="299">
        <f>IF(J28&gt;K28,1,0)</f>
        <v>0</v>
      </c>
      <c r="AL28" s="299">
        <f>IF(K28&gt;J28,1,0)</f>
        <v>0</v>
      </c>
      <c r="AM28" s="299">
        <f>IF(L28&gt;M28,1,0)</f>
        <v>0</v>
      </c>
      <c r="AN28" s="299">
        <f>IF(M28&gt;L28,1,0)</f>
        <v>0</v>
      </c>
      <c r="AO28" s="299">
        <f>IF(N28&gt;O28,1,0)</f>
        <v>0</v>
      </c>
      <c r="AP28" s="299">
        <f>IF(O28&gt;N28,1,0)</f>
        <v>0</v>
      </c>
      <c r="AQ28" s="299"/>
    </row>
    <row r="29" spans="1:51" ht="15" hidden="1" thickBot="1">
      <c r="A29" s="282"/>
      <c r="C29" s="284"/>
      <c r="D29" s="386"/>
      <c r="E29" s="386"/>
      <c r="T29" s="365"/>
      <c r="U29" s="364"/>
      <c r="V29" s="300"/>
      <c r="W29" s="300"/>
      <c r="X29" s="284"/>
      <c r="Y29" s="284"/>
      <c r="Z29" s="284"/>
      <c r="AA29" s="284"/>
      <c r="AB29" s="284"/>
      <c r="AC29" s="284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</row>
    <row r="30" spans="1:51" ht="15" hidden="1" thickBot="1">
      <c r="A30" s="354"/>
      <c r="B30" s="355"/>
      <c r="C30" s="356"/>
      <c r="D30" s="357">
        <f>E12</f>
        <v>0</v>
      </c>
      <c r="E30" s="358" t="str">
        <f>E3</f>
        <v>Rodenbach US I</v>
      </c>
      <c r="F30" s="359"/>
      <c r="G30" s="360"/>
      <c r="H30" s="361"/>
      <c r="I30" s="362"/>
      <c r="J30" s="359"/>
      <c r="K30" s="360"/>
      <c r="L30" s="361"/>
      <c r="M30" s="362"/>
      <c r="N30" s="359"/>
      <c r="O30" s="360"/>
      <c r="P30" s="363" t="str">
        <f t="shared" ref="P30:Q32" si="19">IF(F30="","",F30+H30+J30+L30+N30)</f>
        <v/>
      </c>
      <c r="Q30" s="388" t="str">
        <f t="shared" si="19"/>
        <v/>
      </c>
      <c r="R30" s="363" t="str">
        <f t="shared" ref="R30:S32" si="20">IF(F30="","",AG30+AI30+AK30+AM30+AO30)</f>
        <v/>
      </c>
      <c r="S30" s="388" t="str">
        <f t="shared" si="20"/>
        <v/>
      </c>
      <c r="T30" s="365">
        <f t="shared" si="13"/>
        <v>0</v>
      </c>
      <c r="U30" s="364">
        <f t="shared" si="14"/>
        <v>0</v>
      </c>
      <c r="V30" s="641"/>
      <c r="W30" s="642"/>
      <c r="X30" s="642"/>
      <c r="Y30" s="642"/>
      <c r="Z30" s="642"/>
      <c r="AA30" s="642"/>
      <c r="AB30" s="643"/>
      <c r="AC30" s="644" t="str">
        <f ca="1">IF(U30&lt;&gt;"","",IF(C30&lt;&gt;"","verlegt",IF(B30&lt;TODAY(),"offen","")))</f>
        <v/>
      </c>
      <c r="AD30" s="645"/>
      <c r="AE30" s="646" t="str">
        <f ca="1">IF(U30&lt;&gt;"","",IF(C30="","",IF(C30&lt;TODAY(),"offen","")))</f>
        <v/>
      </c>
      <c r="AF30" s="647"/>
      <c r="AG30" s="299">
        <f>IF(F30&gt;G30,1,0)</f>
        <v>0</v>
      </c>
      <c r="AH30" s="299">
        <f>IF(G30&gt;F30,1,0)</f>
        <v>0</v>
      </c>
      <c r="AI30" s="299">
        <f>IF(H30&gt;I30,1,0)</f>
        <v>0</v>
      </c>
      <c r="AJ30" s="299">
        <f>IF(I30&gt;H30,1,0)</f>
        <v>0</v>
      </c>
      <c r="AK30" s="299">
        <f>IF(J30&gt;K30,1,0)</f>
        <v>0</v>
      </c>
      <c r="AL30" s="299">
        <f>IF(K30&gt;J30,1,0)</f>
        <v>0</v>
      </c>
      <c r="AM30" s="299">
        <f>IF(L30&gt;M30,1,0)</f>
        <v>0</v>
      </c>
      <c r="AN30" s="299">
        <f>IF(M30&gt;L30,1,0)</f>
        <v>0</v>
      </c>
      <c r="AO30" s="299">
        <f>IF(N30&gt;O30,1,0)</f>
        <v>0</v>
      </c>
      <c r="AP30" s="299">
        <f>IF(O30&gt;N30,1,0)</f>
        <v>0</v>
      </c>
      <c r="AQ30" s="299"/>
    </row>
    <row r="31" spans="1:51" ht="15" hidden="1" thickBot="1">
      <c r="A31" s="393"/>
      <c r="B31" s="394"/>
      <c r="C31" s="389"/>
      <c r="D31" s="369">
        <f>D30</f>
        <v>0</v>
      </c>
      <c r="E31" s="370" t="str">
        <f>E6</f>
        <v>Niederkirchen/Roßbach</v>
      </c>
      <c r="F31" s="371"/>
      <c r="G31" s="372"/>
      <c r="H31" s="373"/>
      <c r="I31" s="374"/>
      <c r="J31" s="371"/>
      <c r="K31" s="372"/>
      <c r="L31" s="373"/>
      <c r="M31" s="374"/>
      <c r="N31" s="371"/>
      <c r="O31" s="372"/>
      <c r="P31" s="375" t="str">
        <f t="shared" si="19"/>
        <v/>
      </c>
      <c r="Q31" s="390" t="str">
        <f t="shared" si="19"/>
        <v/>
      </c>
      <c r="R31" s="375" t="str">
        <f t="shared" si="20"/>
        <v/>
      </c>
      <c r="S31" s="390" t="str">
        <f t="shared" si="20"/>
        <v/>
      </c>
      <c r="T31" s="365">
        <f t="shared" si="13"/>
        <v>0</v>
      </c>
      <c r="U31" s="364">
        <f t="shared" si="14"/>
        <v>0</v>
      </c>
      <c r="V31" s="648"/>
      <c r="W31" s="649"/>
      <c r="X31" s="649"/>
      <c r="Y31" s="649"/>
      <c r="Z31" s="649"/>
      <c r="AA31" s="649"/>
      <c r="AB31" s="650"/>
      <c r="AC31" s="651" t="str">
        <f ca="1">IF(U31&lt;&gt;"","",IF(C31&lt;&gt;"","verlegt",IF(B31&lt;TODAY(),"offen","")))</f>
        <v/>
      </c>
      <c r="AD31" s="652"/>
      <c r="AE31" s="653" t="str">
        <f ca="1">IF(U31&lt;&gt;"","",IF(C31="","",IF(C31&lt;TODAY(),"offen","")))</f>
        <v/>
      </c>
      <c r="AF31" s="654"/>
      <c r="AG31" s="299">
        <f>IF(F31&gt;G31,1,0)</f>
        <v>0</v>
      </c>
      <c r="AH31" s="299">
        <f>IF(G31&gt;F31,1,0)</f>
        <v>0</v>
      </c>
      <c r="AI31" s="299">
        <f>IF(H31&gt;I31,1,0)</f>
        <v>0</v>
      </c>
      <c r="AJ31" s="299">
        <f>IF(I31&gt;H31,1,0)</f>
        <v>0</v>
      </c>
      <c r="AK31" s="299">
        <f>IF(J31&gt;K31,1,0)</f>
        <v>0</v>
      </c>
      <c r="AL31" s="299">
        <f>IF(K31&gt;J31,1,0)</f>
        <v>0</v>
      </c>
      <c r="AM31" s="299">
        <f>IF(L31&gt;M31,1,0)</f>
        <v>0</v>
      </c>
      <c r="AN31" s="299">
        <f>IF(M31&gt;L31,1,0)</f>
        <v>0</v>
      </c>
      <c r="AO31" s="299">
        <f>IF(N31&gt;O31,1,0)</f>
        <v>0</v>
      </c>
      <c r="AP31" s="299">
        <f>IF(O31&gt;N31,1,0)</f>
        <v>0</v>
      </c>
      <c r="AQ31" s="299"/>
    </row>
    <row r="32" spans="1:51" ht="15" hidden="1" thickBot="1">
      <c r="A32" s="366"/>
      <c r="B32" s="367"/>
      <c r="C32" s="377"/>
      <c r="D32" s="378">
        <f>D31</f>
        <v>0</v>
      </c>
      <c r="E32" s="379" t="str">
        <f>E9</f>
        <v>Rodenbach US II</v>
      </c>
      <c r="F32" s="380"/>
      <c r="G32" s="381"/>
      <c r="H32" s="382"/>
      <c r="I32" s="383"/>
      <c r="J32" s="380"/>
      <c r="K32" s="381"/>
      <c r="L32" s="382"/>
      <c r="M32" s="383"/>
      <c r="N32" s="380"/>
      <c r="O32" s="381"/>
      <c r="P32" s="384" t="str">
        <f t="shared" si="19"/>
        <v/>
      </c>
      <c r="Q32" s="391" t="str">
        <f t="shared" si="19"/>
        <v/>
      </c>
      <c r="R32" s="384" t="str">
        <f t="shared" si="20"/>
        <v/>
      </c>
      <c r="S32" s="391" t="str">
        <f t="shared" si="20"/>
        <v/>
      </c>
      <c r="T32" s="365">
        <f t="shared" si="13"/>
        <v>0</v>
      </c>
      <c r="U32" s="364">
        <f t="shared" si="14"/>
        <v>0</v>
      </c>
      <c r="V32" s="669"/>
      <c r="W32" s="670"/>
      <c r="X32" s="670"/>
      <c r="Y32" s="670"/>
      <c r="Z32" s="670"/>
      <c r="AA32" s="670"/>
      <c r="AB32" s="671"/>
      <c r="AC32" s="672" t="str">
        <f ca="1">IF(U32&lt;&gt;"","",IF(C32&lt;&gt;"","verlegt",IF(B32&lt;TODAY(),"offen","")))</f>
        <v/>
      </c>
      <c r="AD32" s="673"/>
      <c r="AE32" s="667" t="str">
        <f ca="1">IF(U32&lt;&gt;"","",IF(C32="","",IF(C32&lt;TODAY(),"offen","")))</f>
        <v/>
      </c>
      <c r="AF32" s="668"/>
      <c r="AG32" s="299">
        <f>IF(F32&gt;G32,1,0)</f>
        <v>0</v>
      </c>
      <c r="AH32" s="299">
        <f>IF(G32&gt;F32,1,0)</f>
        <v>0</v>
      </c>
      <c r="AI32" s="299">
        <f>IF(H32&gt;I32,1,0)</f>
        <v>0</v>
      </c>
      <c r="AJ32" s="299">
        <f>IF(I32&gt;H32,1,0)</f>
        <v>0</v>
      </c>
      <c r="AK32" s="299">
        <f>IF(J32&gt;K32,1,0)</f>
        <v>0</v>
      </c>
      <c r="AL32" s="299">
        <f>IF(K32&gt;J32,1,0)</f>
        <v>0</v>
      </c>
      <c r="AM32" s="299">
        <f>IF(L32&gt;M32,1,0)</f>
        <v>0</v>
      </c>
      <c r="AN32" s="299">
        <f>IF(M32&gt;L32,1,0)</f>
        <v>0</v>
      </c>
      <c r="AO32" s="299">
        <f>IF(N32&gt;O32,1,0)</f>
        <v>0</v>
      </c>
      <c r="AP32" s="299">
        <f>IF(O32&gt;N32,1,0)</f>
        <v>0</v>
      </c>
      <c r="AQ32" s="299"/>
    </row>
    <row r="40" spans="1:54" s="268" customFormat="1" ht="12.75" customHeight="1" thickBot="1">
      <c r="B40" s="269"/>
      <c r="C40" s="270"/>
      <c r="D40" s="271"/>
      <c r="E40" s="271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U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3"/>
      <c r="AS40" s="272"/>
      <c r="AT40" s="272"/>
      <c r="AU40" s="272"/>
      <c r="AV40" s="272"/>
      <c r="AW40" s="272"/>
      <c r="AX40" s="272"/>
      <c r="AY40" s="273"/>
    </row>
    <row r="41" spans="1:54" ht="85.5" customHeight="1" thickBot="1">
      <c r="A41" s="274"/>
      <c r="B41" s="275"/>
      <c r="C41" s="276"/>
      <c r="D41" s="277"/>
      <c r="E41" s="10" t="s">
        <v>66</v>
      </c>
      <c r="F41" s="656" t="str">
        <f>E42</f>
        <v>Rodenbach US I</v>
      </c>
      <c r="G41" s="657"/>
      <c r="H41" s="658" t="str">
        <f>E45</f>
        <v>Niederkirchen/Roßbach</v>
      </c>
      <c r="I41" s="659"/>
      <c r="J41" s="656" t="str">
        <f>E48</f>
        <v>Rodenbach US II</v>
      </c>
      <c r="K41" s="657"/>
      <c r="L41" s="658">
        <f>E51</f>
        <v>0</v>
      </c>
      <c r="M41" s="660"/>
      <c r="N41" s="661" t="s">
        <v>9</v>
      </c>
      <c r="O41" s="662"/>
      <c r="P41" s="663" t="s">
        <v>10</v>
      </c>
      <c r="Q41" s="664"/>
      <c r="R41" s="665" t="s">
        <v>11</v>
      </c>
      <c r="S41" s="666"/>
      <c r="T41" s="278" t="s">
        <v>12</v>
      </c>
      <c r="U41" s="279" t="s">
        <v>8</v>
      </c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80"/>
      <c r="AK41" s="280"/>
      <c r="AL41" s="280"/>
      <c r="AM41" s="280"/>
      <c r="AN41" s="280"/>
      <c r="AO41" s="280"/>
      <c r="AP41" s="280"/>
      <c r="AQ41" s="280"/>
      <c r="AR41" s="281"/>
      <c r="AS41" s="280"/>
      <c r="AT41" s="280"/>
      <c r="AU41" s="280"/>
      <c r="AV41" s="280"/>
      <c r="AW41" s="280"/>
      <c r="AX41" s="280"/>
      <c r="AY41" s="281"/>
      <c r="AZ41" s="274"/>
      <c r="BA41" s="274"/>
      <c r="BB41" s="274"/>
    </row>
    <row r="42" spans="1:54" ht="12.75" customHeight="1" thickBot="1">
      <c r="A42" s="282"/>
      <c r="C42" s="284"/>
      <c r="D42" s="285"/>
      <c r="E42" s="619" t="s">
        <v>97</v>
      </c>
      <c r="F42" s="286" t="s">
        <v>22</v>
      </c>
      <c r="G42" s="287" t="s">
        <v>22</v>
      </c>
      <c r="H42" s="288">
        <f>P57</f>
        <v>75</v>
      </c>
      <c r="I42" s="289">
        <f>Q57</f>
        <v>44</v>
      </c>
      <c r="J42" s="290">
        <f>P58</f>
        <v>75</v>
      </c>
      <c r="K42" s="291">
        <f>Q58</f>
        <v>43</v>
      </c>
      <c r="L42" s="435" t="str">
        <f>P59</f>
        <v/>
      </c>
      <c r="M42" s="436" t="str">
        <f>Q59</f>
        <v/>
      </c>
      <c r="N42" s="292">
        <f t="shared" ref="N42:O44" si="21">SUM(H42,J42,L42,,,,,,,)</f>
        <v>150</v>
      </c>
      <c r="O42" s="293">
        <f t="shared" si="21"/>
        <v>87</v>
      </c>
      <c r="P42" s="293">
        <f>SUM(G45,G48,G51,,,,,,,)</f>
        <v>75</v>
      </c>
      <c r="Q42" s="294">
        <f>SUM(F45,F48,F51,,,,,,,)</f>
        <v>52</v>
      </c>
      <c r="R42" s="295">
        <f>N42+P42</f>
        <v>225</v>
      </c>
      <c r="S42" s="296">
        <f t="shared" ref="S42:S53" si="22">O42+Q42</f>
        <v>139</v>
      </c>
      <c r="T42" s="297">
        <f>R42/S42</f>
        <v>1.6187050359712229</v>
      </c>
      <c r="U42" s="298"/>
      <c r="V42" s="299">
        <f>R44*100-S44</f>
        <v>900</v>
      </c>
      <c r="W42" s="299" t="e">
        <f>T43</f>
        <v>#DIV/0!</v>
      </c>
      <c r="X42" s="299">
        <f>R43</f>
        <v>9</v>
      </c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300"/>
      <c r="AP42" s="300"/>
      <c r="AQ42" s="300"/>
      <c r="AR42" s="299"/>
      <c r="AS42" s="300"/>
      <c r="AT42" s="300"/>
      <c r="AU42" s="300"/>
      <c r="AV42" s="300"/>
      <c r="AW42" s="300"/>
      <c r="AX42" s="300"/>
      <c r="AY42" s="299"/>
    </row>
    <row r="43" spans="1:54" ht="12.75" customHeight="1" thickBot="1">
      <c r="A43" s="282"/>
      <c r="C43" s="284"/>
      <c r="D43" s="285"/>
      <c r="E43" s="620"/>
      <c r="F43" s="301" t="s">
        <v>22</v>
      </c>
      <c r="G43" s="302" t="s">
        <v>22</v>
      </c>
      <c r="H43" s="303">
        <f>R57</f>
        <v>3</v>
      </c>
      <c r="I43" s="304">
        <f>S57</f>
        <v>0</v>
      </c>
      <c r="J43" s="305">
        <f>R58</f>
        <v>3</v>
      </c>
      <c r="K43" s="306">
        <f>S58</f>
        <v>0</v>
      </c>
      <c r="L43" s="437" t="str">
        <f>R59</f>
        <v/>
      </c>
      <c r="M43" s="438" t="str">
        <f>S59</f>
        <v/>
      </c>
      <c r="N43" s="307">
        <f t="shared" si="21"/>
        <v>6</v>
      </c>
      <c r="O43" s="308">
        <f t="shared" si="21"/>
        <v>0</v>
      </c>
      <c r="P43" s="308">
        <f>SUM(G46,G49,G52,,,,,,,)</f>
        <v>3</v>
      </c>
      <c r="Q43" s="309">
        <f>SUM(F46,F49,F52,,,,,,,)</f>
        <v>0</v>
      </c>
      <c r="R43" s="310">
        <f t="shared" ref="R43:R53" si="23">N43+P43</f>
        <v>9</v>
      </c>
      <c r="S43" s="311">
        <f t="shared" si="22"/>
        <v>0</v>
      </c>
      <c r="T43" s="297" t="e">
        <f t="shared" ref="T43:T52" si="24">R43/S43</f>
        <v>#DIV/0!</v>
      </c>
      <c r="U43" s="312">
        <v>1</v>
      </c>
      <c r="V43" s="299"/>
      <c r="W43" s="395"/>
      <c r="X43" s="395" t="e">
        <f>V42*10000+W42*100+X42</f>
        <v>#DIV/0!</v>
      </c>
      <c r="Y43" s="299"/>
      <c r="Z43" s="299"/>
      <c r="AA43" s="299"/>
      <c r="AB43" s="299" t="e">
        <f>IF(X43&lt;X46,11,10)</f>
        <v>#DIV/0!</v>
      </c>
      <c r="AC43" s="299" t="e">
        <f>IF(X43&lt;X49,AB43,AB43-1)</f>
        <v>#DIV/0!</v>
      </c>
      <c r="AD43" s="299" t="e">
        <f t="shared" ref="AD43:AJ43" si="25">AC43-1</f>
        <v>#DIV/0!</v>
      </c>
      <c r="AE43" s="299" t="e">
        <f t="shared" si="25"/>
        <v>#DIV/0!</v>
      </c>
      <c r="AF43" s="299" t="e">
        <f t="shared" si="25"/>
        <v>#DIV/0!</v>
      </c>
      <c r="AG43" s="299" t="e">
        <f t="shared" si="25"/>
        <v>#DIV/0!</v>
      </c>
      <c r="AH43" s="299" t="e">
        <f t="shared" si="25"/>
        <v>#DIV/0!</v>
      </c>
      <c r="AI43" s="299" t="e">
        <f t="shared" si="25"/>
        <v>#DIV/0!</v>
      </c>
      <c r="AJ43" s="299" t="e">
        <f t="shared" si="25"/>
        <v>#DIV/0!</v>
      </c>
      <c r="AK43" s="299"/>
      <c r="AL43" s="299"/>
      <c r="AM43" s="299"/>
      <c r="AN43" s="299"/>
      <c r="AR43" s="299"/>
      <c r="AX43" s="300"/>
      <c r="AY43" s="299"/>
    </row>
    <row r="44" spans="1:54" ht="12.75" customHeight="1" thickBot="1">
      <c r="A44" s="282"/>
      <c r="C44" s="284"/>
      <c r="D44" s="285"/>
      <c r="E44" s="621"/>
      <c r="F44" s="313" t="s">
        <v>22</v>
      </c>
      <c r="G44" s="314" t="s">
        <v>22</v>
      </c>
      <c r="H44" s="315">
        <f>T57</f>
        <v>3</v>
      </c>
      <c r="I44" s="316">
        <f>U57</f>
        <v>0</v>
      </c>
      <c r="J44" s="317">
        <f>T58</f>
        <v>3</v>
      </c>
      <c r="K44" s="318">
        <f>U58</f>
        <v>0</v>
      </c>
      <c r="L44" s="439">
        <f>T59</f>
        <v>0</v>
      </c>
      <c r="M44" s="440">
        <f>U59</f>
        <v>0</v>
      </c>
      <c r="N44" s="319">
        <f t="shared" si="21"/>
        <v>6</v>
      </c>
      <c r="O44" s="320">
        <f t="shared" si="21"/>
        <v>0</v>
      </c>
      <c r="P44" s="320">
        <f>SUM(G47,G50,G53,,,,,,,)</f>
        <v>3</v>
      </c>
      <c r="Q44" s="321">
        <f>SUM(F47,F50,F53,,,,,,,)</f>
        <v>0</v>
      </c>
      <c r="R44" s="322">
        <f t="shared" si="23"/>
        <v>9</v>
      </c>
      <c r="S44" s="323">
        <f t="shared" si="22"/>
        <v>0</v>
      </c>
      <c r="T44" s="297"/>
      <c r="U44" s="324"/>
      <c r="V44" s="299"/>
      <c r="W44" s="395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R44" s="299"/>
      <c r="AX44" s="300"/>
      <c r="AY44" s="299"/>
    </row>
    <row r="45" spans="1:54" ht="12.75" customHeight="1" thickBot="1">
      <c r="A45" s="282"/>
      <c r="C45" s="284"/>
      <c r="D45" s="285"/>
      <c r="E45" s="619" t="s">
        <v>60</v>
      </c>
      <c r="F45" s="396">
        <f>P61</f>
        <v>52</v>
      </c>
      <c r="G45" s="397">
        <f>Q61</f>
        <v>75</v>
      </c>
      <c r="H45" s="327" t="s">
        <v>22</v>
      </c>
      <c r="I45" s="328" t="s">
        <v>22</v>
      </c>
      <c r="J45" s="288">
        <f>P62</f>
        <v>56</v>
      </c>
      <c r="K45" s="329">
        <f>Q62</f>
        <v>75</v>
      </c>
      <c r="L45" s="441" t="str">
        <f>P63</f>
        <v/>
      </c>
      <c r="M45" s="442" t="str">
        <f>Q63</f>
        <v/>
      </c>
      <c r="N45" s="330">
        <f t="shared" ref="N45:O47" si="26">SUM(F45,J45,L45,,,,,,,)</f>
        <v>108</v>
      </c>
      <c r="O45" s="331">
        <f t="shared" si="26"/>
        <v>150</v>
      </c>
      <c r="P45" s="331">
        <f>SUM(I42,I48,I51,,,,,,,)</f>
        <v>44</v>
      </c>
      <c r="Q45" s="332">
        <f>SUM(H42,H48,H51,,,,,,,)</f>
        <v>75</v>
      </c>
      <c r="R45" s="333">
        <f t="shared" si="23"/>
        <v>152</v>
      </c>
      <c r="S45" s="296">
        <f t="shared" si="22"/>
        <v>225</v>
      </c>
      <c r="T45" s="297">
        <f t="shared" si="24"/>
        <v>0.67555555555555558</v>
      </c>
      <c r="U45" s="298"/>
      <c r="V45" s="299">
        <f>R47*100-S47</f>
        <v>-9</v>
      </c>
      <c r="W45" s="299">
        <f>T46</f>
        <v>0</v>
      </c>
      <c r="X45" s="299">
        <f>R46</f>
        <v>0</v>
      </c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R45" s="299"/>
      <c r="AX45" s="300"/>
      <c r="AY45" s="299"/>
    </row>
    <row r="46" spans="1:54" ht="12.75" customHeight="1" thickBot="1">
      <c r="A46" s="282"/>
      <c r="C46" s="284"/>
      <c r="D46" s="285"/>
      <c r="E46" s="620"/>
      <c r="F46" s="398">
        <f>R61</f>
        <v>0</v>
      </c>
      <c r="G46" s="399">
        <f>S61</f>
        <v>3</v>
      </c>
      <c r="H46" s="301" t="s">
        <v>22</v>
      </c>
      <c r="I46" s="302" t="s">
        <v>22</v>
      </c>
      <c r="J46" s="303">
        <f>R62</f>
        <v>0</v>
      </c>
      <c r="K46" s="336">
        <f>S62</f>
        <v>3</v>
      </c>
      <c r="L46" s="437" t="str">
        <f>R63</f>
        <v/>
      </c>
      <c r="M46" s="438" t="str">
        <f>S63</f>
        <v/>
      </c>
      <c r="N46" s="307">
        <f t="shared" si="26"/>
        <v>0</v>
      </c>
      <c r="O46" s="308">
        <f t="shared" si="26"/>
        <v>6</v>
      </c>
      <c r="P46" s="331">
        <f>SUM(I43,I49,I52,,,,,,,)</f>
        <v>0</v>
      </c>
      <c r="Q46" s="309">
        <f>SUM(H43,H49,H52,,,,,,,)</f>
        <v>3</v>
      </c>
      <c r="R46" s="310">
        <f t="shared" si="23"/>
        <v>0</v>
      </c>
      <c r="S46" s="311">
        <f t="shared" si="22"/>
        <v>9</v>
      </c>
      <c r="T46" s="297">
        <f t="shared" si="24"/>
        <v>0</v>
      </c>
      <c r="U46" s="312">
        <v>2</v>
      </c>
      <c r="V46" s="299"/>
      <c r="W46" s="395"/>
      <c r="X46" s="395">
        <f>V45*10000+W45*100+X45</f>
        <v>-90000</v>
      </c>
      <c r="Y46" s="299"/>
      <c r="Z46" s="299"/>
      <c r="AA46" s="299"/>
      <c r="AB46" s="299">
        <f>IF(X46&lt;X49,11,10)</f>
        <v>11</v>
      </c>
      <c r="AC46" s="299" t="e">
        <f>IF(X46&lt;X52,AB46,AB46-1)</f>
        <v>#DIV/0!</v>
      </c>
      <c r="AD46" s="299" t="e">
        <f t="shared" ref="AD46:AJ46" si="27">AC46-1</f>
        <v>#DIV/0!</v>
      </c>
      <c r="AE46" s="299" t="e">
        <f t="shared" si="27"/>
        <v>#DIV/0!</v>
      </c>
      <c r="AF46" s="299" t="e">
        <f t="shared" si="27"/>
        <v>#DIV/0!</v>
      </c>
      <c r="AG46" s="299" t="e">
        <f t="shared" si="27"/>
        <v>#DIV/0!</v>
      </c>
      <c r="AH46" s="299" t="e">
        <f t="shared" si="27"/>
        <v>#DIV/0!</v>
      </c>
      <c r="AI46" s="299" t="e">
        <f t="shared" si="27"/>
        <v>#DIV/0!</v>
      </c>
      <c r="AJ46" s="299" t="e">
        <f t="shared" si="27"/>
        <v>#DIV/0!</v>
      </c>
      <c r="AK46" s="299"/>
      <c r="AL46" s="299"/>
      <c r="AM46" s="299"/>
      <c r="AN46" s="299"/>
      <c r="AR46" s="299"/>
      <c r="AX46" s="300"/>
      <c r="AY46" s="299"/>
    </row>
    <row r="47" spans="1:54" ht="12.75" customHeight="1" thickBot="1">
      <c r="A47" s="282"/>
      <c r="C47" s="284"/>
      <c r="D47" s="285"/>
      <c r="E47" s="621"/>
      <c r="F47" s="507">
        <f>T61</f>
        <v>0</v>
      </c>
      <c r="G47" s="508">
        <f>U61</f>
        <v>3</v>
      </c>
      <c r="H47" s="313" t="s">
        <v>22</v>
      </c>
      <c r="I47" s="314" t="s">
        <v>22</v>
      </c>
      <c r="J47" s="315">
        <f>T62</f>
        <v>0</v>
      </c>
      <c r="K47" s="340">
        <f>U62</f>
        <v>3</v>
      </c>
      <c r="L47" s="439">
        <f>T63</f>
        <v>0</v>
      </c>
      <c r="M47" s="440">
        <f>U63</f>
        <v>0</v>
      </c>
      <c r="N47" s="319">
        <f t="shared" si="26"/>
        <v>0</v>
      </c>
      <c r="O47" s="320">
        <f t="shared" si="26"/>
        <v>6</v>
      </c>
      <c r="P47" s="331">
        <f>SUM(I44,I50,I53,,,,,,,)</f>
        <v>0</v>
      </c>
      <c r="Q47" s="321">
        <f>SUM(H44,H50,H53,,,,,,,)</f>
        <v>3</v>
      </c>
      <c r="R47" s="322">
        <f t="shared" si="23"/>
        <v>0</v>
      </c>
      <c r="S47" s="323">
        <f t="shared" si="22"/>
        <v>9</v>
      </c>
      <c r="T47" s="297"/>
      <c r="U47" s="324"/>
      <c r="V47" s="299"/>
      <c r="W47" s="395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R47" s="299"/>
      <c r="AX47" s="300"/>
      <c r="AY47" s="299"/>
    </row>
    <row r="48" spans="1:54" ht="12.75" customHeight="1" thickBot="1">
      <c r="A48" s="282"/>
      <c r="C48" s="284"/>
      <c r="D48" s="285"/>
      <c r="E48" s="619" t="s">
        <v>98</v>
      </c>
      <c r="F48" s="286" t="str">
        <f>P65</f>
        <v/>
      </c>
      <c r="G48" s="287" t="str">
        <f>Q65</f>
        <v/>
      </c>
      <c r="H48" s="396" t="str">
        <f>P66</f>
        <v/>
      </c>
      <c r="I48" s="397" t="str">
        <f>Q66</f>
        <v/>
      </c>
      <c r="J48" s="286" t="s">
        <v>22</v>
      </c>
      <c r="K48" s="287" t="s">
        <v>22</v>
      </c>
      <c r="L48" s="435" t="str">
        <f>P67</f>
        <v/>
      </c>
      <c r="M48" s="436" t="str">
        <f>Q67</f>
        <v/>
      </c>
      <c r="N48" s="292">
        <f>SUM(F48,H48,L48,,,,,,,)</f>
        <v>0</v>
      </c>
      <c r="O48" s="293">
        <f>SUM(G48,I48,M48,,,,,,)</f>
        <v>0</v>
      </c>
      <c r="P48" s="293">
        <f>SUM(K42,K45,K51,,,,,,)</f>
        <v>118</v>
      </c>
      <c r="Q48" s="294">
        <f>SUM(J42,J45,J51,,,,,,,)</f>
        <v>131</v>
      </c>
      <c r="R48" s="333">
        <f t="shared" si="23"/>
        <v>118</v>
      </c>
      <c r="S48" s="296">
        <f t="shared" si="22"/>
        <v>131</v>
      </c>
      <c r="T48" s="297">
        <f t="shared" si="24"/>
        <v>0.9007633587786259</v>
      </c>
      <c r="U48" s="298"/>
      <c r="V48" s="299">
        <f>R50*100-S50</f>
        <v>297</v>
      </c>
      <c r="W48" s="299">
        <f>T49</f>
        <v>1</v>
      </c>
      <c r="X48" s="299">
        <f>R49</f>
        <v>3</v>
      </c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R48" s="299"/>
      <c r="AX48" s="300"/>
      <c r="AY48" s="299"/>
    </row>
    <row r="49" spans="1:54" ht="12.75" customHeight="1" thickBot="1">
      <c r="A49" s="282"/>
      <c r="C49" s="284"/>
      <c r="D49" s="285"/>
      <c r="E49" s="620"/>
      <c r="F49" s="301" t="str">
        <f>R65</f>
        <v/>
      </c>
      <c r="G49" s="302" t="str">
        <f>S65</f>
        <v/>
      </c>
      <c r="H49" s="398" t="str">
        <f>R66</f>
        <v/>
      </c>
      <c r="I49" s="399" t="str">
        <f>S66</f>
        <v/>
      </c>
      <c r="J49" s="301" t="s">
        <v>22</v>
      </c>
      <c r="K49" s="302" t="s">
        <v>22</v>
      </c>
      <c r="L49" s="437" t="str">
        <f>R67</f>
        <v/>
      </c>
      <c r="M49" s="438" t="str">
        <f>S67</f>
        <v/>
      </c>
      <c r="N49" s="307">
        <f>SUM(F49,H49,L49,,,,,,,)</f>
        <v>0</v>
      </c>
      <c r="O49" s="308">
        <f>SUM(G49,I49,M49,,,,,,,)</f>
        <v>0</v>
      </c>
      <c r="P49" s="308">
        <f>SUM(K43,K46,K52,,,,,,)</f>
        <v>3</v>
      </c>
      <c r="Q49" s="309">
        <f>SUM(J43,J46,J52,,,,,,,)</f>
        <v>3</v>
      </c>
      <c r="R49" s="310">
        <f t="shared" si="23"/>
        <v>3</v>
      </c>
      <c r="S49" s="311">
        <f t="shared" si="22"/>
        <v>3</v>
      </c>
      <c r="T49" s="297">
        <f t="shared" si="24"/>
        <v>1</v>
      </c>
      <c r="U49" s="312">
        <v>3</v>
      </c>
      <c r="V49" s="299"/>
      <c r="W49" s="395"/>
      <c r="X49" s="395">
        <f>V48*10000+W48*100+X48</f>
        <v>2970103</v>
      </c>
      <c r="Y49" s="299"/>
      <c r="Z49" s="299"/>
      <c r="AA49" s="299"/>
      <c r="AB49" s="299" t="e">
        <f>IF(X49&lt;X52,11,10)</f>
        <v>#DIV/0!</v>
      </c>
      <c r="AC49" s="299" t="e">
        <f>IF(X49&lt;X43,AB49,AB49-1)</f>
        <v>#DIV/0!</v>
      </c>
      <c r="AD49" s="299" t="e">
        <f t="shared" ref="AD49:AJ49" si="28">AC49-1</f>
        <v>#DIV/0!</v>
      </c>
      <c r="AE49" s="299" t="e">
        <f t="shared" si="28"/>
        <v>#DIV/0!</v>
      </c>
      <c r="AF49" s="299" t="e">
        <f t="shared" si="28"/>
        <v>#DIV/0!</v>
      </c>
      <c r="AG49" s="299" t="e">
        <f t="shared" si="28"/>
        <v>#DIV/0!</v>
      </c>
      <c r="AH49" s="299" t="e">
        <f t="shared" si="28"/>
        <v>#DIV/0!</v>
      </c>
      <c r="AI49" s="299" t="e">
        <f t="shared" si="28"/>
        <v>#DIV/0!</v>
      </c>
      <c r="AJ49" s="299" t="e">
        <f t="shared" si="28"/>
        <v>#DIV/0!</v>
      </c>
      <c r="AK49" s="299"/>
      <c r="AL49" s="299"/>
      <c r="AM49" s="299"/>
      <c r="AN49" s="299"/>
      <c r="AR49" s="299"/>
      <c r="AX49" s="300"/>
      <c r="AY49" s="299"/>
    </row>
    <row r="50" spans="1:54" ht="12.75" customHeight="1" thickBot="1">
      <c r="A50" s="282"/>
      <c r="C50" s="284"/>
      <c r="D50" s="285"/>
      <c r="E50" s="621"/>
      <c r="F50" s="342">
        <f>T65</f>
        <v>0</v>
      </c>
      <c r="G50" s="343">
        <f>U65</f>
        <v>0</v>
      </c>
      <c r="H50" s="400">
        <f>T66</f>
        <v>0</v>
      </c>
      <c r="I50" s="401">
        <f>U66</f>
        <v>0</v>
      </c>
      <c r="J50" s="342" t="s">
        <v>22</v>
      </c>
      <c r="K50" s="343" t="s">
        <v>22</v>
      </c>
      <c r="L50" s="443">
        <f>T67</f>
        <v>0</v>
      </c>
      <c r="M50" s="444">
        <f>U67</f>
        <v>0</v>
      </c>
      <c r="N50" s="344">
        <f>SUM(F50,H50,L50,,,,,,,)</f>
        <v>0</v>
      </c>
      <c r="O50" s="345">
        <f>SUM(G50,I50,M50,,,,,,,)</f>
        <v>0</v>
      </c>
      <c r="P50" s="345">
        <f>SUM(K44,K47,K53,,,,,,,)</f>
        <v>3</v>
      </c>
      <c r="Q50" s="346">
        <f>SUM(J44,J47,J53,,,,,,)</f>
        <v>3</v>
      </c>
      <c r="R50" s="347">
        <f t="shared" si="23"/>
        <v>3</v>
      </c>
      <c r="S50" s="348">
        <f t="shared" si="22"/>
        <v>3</v>
      </c>
      <c r="T50" s="297"/>
      <c r="U50" s="324"/>
      <c r="V50" s="299"/>
      <c r="W50" s="395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R50" s="299"/>
      <c r="AX50" s="300"/>
      <c r="AY50" s="299"/>
    </row>
    <row r="51" spans="1:54" ht="12.75" hidden="1" customHeight="1" thickBot="1">
      <c r="A51" s="282"/>
      <c r="C51" s="284"/>
      <c r="D51" s="285"/>
      <c r="E51" s="619"/>
      <c r="F51" s="325" t="str">
        <f>P69</f>
        <v/>
      </c>
      <c r="G51" s="326" t="str">
        <f>Q69</f>
        <v/>
      </c>
      <c r="H51" s="286" t="str">
        <f>P70</f>
        <v/>
      </c>
      <c r="I51" s="287" t="str">
        <f>Q70</f>
        <v/>
      </c>
      <c r="J51" s="288" t="str">
        <f>P71</f>
        <v/>
      </c>
      <c r="K51" s="329" t="str">
        <f>Q71</f>
        <v/>
      </c>
      <c r="L51" s="286" t="s">
        <v>22</v>
      </c>
      <c r="M51" s="349" t="s">
        <v>22</v>
      </c>
      <c r="N51" s="292">
        <f t="shared" ref="N51:O53" si="29">SUM(F51,H51,J51,,,,,,,)</f>
        <v>0</v>
      </c>
      <c r="O51" s="293">
        <f t="shared" si="29"/>
        <v>0</v>
      </c>
      <c r="P51" s="293">
        <f>SUM(M42,M45,M48,,,,,,,)</f>
        <v>0</v>
      </c>
      <c r="Q51" s="294">
        <f>SUM(L42,L45,L48,,,,)</f>
        <v>0</v>
      </c>
      <c r="R51" s="333">
        <f t="shared" si="23"/>
        <v>0</v>
      </c>
      <c r="S51" s="296">
        <f t="shared" si="22"/>
        <v>0</v>
      </c>
      <c r="T51" s="297" t="e">
        <f t="shared" si="24"/>
        <v>#DIV/0!</v>
      </c>
      <c r="U51" s="298"/>
      <c r="V51" s="299">
        <f>R53*100-S53</f>
        <v>0</v>
      </c>
      <c r="W51" s="299" t="e">
        <f>T52</f>
        <v>#DIV/0!</v>
      </c>
      <c r="X51" s="299">
        <f>R52</f>
        <v>0</v>
      </c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R51" s="299"/>
      <c r="AX51" s="300"/>
      <c r="AY51" s="299"/>
    </row>
    <row r="52" spans="1:54" ht="12.75" hidden="1" customHeight="1" thickBot="1">
      <c r="A52" s="282"/>
      <c r="C52" s="284"/>
      <c r="D52" s="285"/>
      <c r="E52" s="620"/>
      <c r="F52" s="334" t="str">
        <f>R69</f>
        <v/>
      </c>
      <c r="G52" s="335" t="str">
        <f>S69</f>
        <v/>
      </c>
      <c r="H52" s="301" t="str">
        <f>R70</f>
        <v/>
      </c>
      <c r="I52" s="302" t="str">
        <f>S70</f>
        <v/>
      </c>
      <c r="J52" s="303" t="str">
        <f>R71</f>
        <v/>
      </c>
      <c r="K52" s="336" t="str">
        <f>S71</f>
        <v/>
      </c>
      <c r="L52" s="301" t="s">
        <v>22</v>
      </c>
      <c r="M52" s="337" t="s">
        <v>22</v>
      </c>
      <c r="N52" s="307">
        <f t="shared" si="29"/>
        <v>0</v>
      </c>
      <c r="O52" s="308">
        <f t="shared" si="29"/>
        <v>0</v>
      </c>
      <c r="P52" s="308">
        <f>SUM(M43,M46,M49,,,,,,,)</f>
        <v>0</v>
      </c>
      <c r="Q52" s="309">
        <f>SUM(L43,L46,L49,,,,,,)</f>
        <v>0</v>
      </c>
      <c r="R52" s="310">
        <f t="shared" si="23"/>
        <v>0</v>
      </c>
      <c r="S52" s="311">
        <f t="shared" si="22"/>
        <v>0</v>
      </c>
      <c r="T52" s="297" t="e">
        <f t="shared" si="24"/>
        <v>#DIV/0!</v>
      </c>
      <c r="U52" s="312">
        <v>4</v>
      </c>
      <c r="V52" s="299"/>
      <c r="W52" s="395"/>
      <c r="X52" s="395" t="e">
        <f>V51*10000+W51*100+X51</f>
        <v>#DIV/0!</v>
      </c>
      <c r="Y52" s="299"/>
      <c r="Z52" s="299"/>
      <c r="AA52" s="299"/>
      <c r="AB52" s="299" t="e">
        <f>IF(X52&lt;X43,11,10)</f>
        <v>#DIV/0!</v>
      </c>
      <c r="AC52" s="299" t="e">
        <f>IF(X52&lt;X46,AB52,AB52-1)</f>
        <v>#DIV/0!</v>
      </c>
      <c r="AD52" s="299" t="e">
        <f t="shared" ref="AD52:AJ52" si="30">AC52-1</f>
        <v>#DIV/0!</v>
      </c>
      <c r="AE52" s="299" t="e">
        <f t="shared" si="30"/>
        <v>#DIV/0!</v>
      </c>
      <c r="AF52" s="299" t="e">
        <f t="shared" si="30"/>
        <v>#DIV/0!</v>
      </c>
      <c r="AG52" s="299" t="e">
        <f t="shared" si="30"/>
        <v>#DIV/0!</v>
      </c>
      <c r="AH52" s="299" t="e">
        <f t="shared" si="30"/>
        <v>#DIV/0!</v>
      </c>
      <c r="AI52" s="299" t="e">
        <f t="shared" si="30"/>
        <v>#DIV/0!</v>
      </c>
      <c r="AJ52" s="299" t="e">
        <f t="shared" si="30"/>
        <v>#DIV/0!</v>
      </c>
      <c r="AK52" s="299"/>
      <c r="AL52" s="299"/>
      <c r="AM52" s="299"/>
      <c r="AN52" s="299"/>
      <c r="AR52" s="299"/>
      <c r="AX52" s="300"/>
      <c r="AY52" s="299"/>
    </row>
    <row r="53" spans="1:54" ht="12.75" hidden="1" customHeight="1" thickBot="1">
      <c r="A53" s="282"/>
      <c r="C53" s="284"/>
      <c r="D53" s="285"/>
      <c r="E53" s="621"/>
      <c r="F53" s="338">
        <f>T69</f>
        <v>0</v>
      </c>
      <c r="G53" s="339">
        <f>U69</f>
        <v>0</v>
      </c>
      <c r="H53" s="313">
        <f>T70</f>
        <v>0</v>
      </c>
      <c r="I53" s="314">
        <f>U70</f>
        <v>0</v>
      </c>
      <c r="J53" s="315">
        <f>T71</f>
        <v>0</v>
      </c>
      <c r="K53" s="340">
        <f>U71</f>
        <v>0</v>
      </c>
      <c r="L53" s="313" t="s">
        <v>22</v>
      </c>
      <c r="M53" s="341" t="s">
        <v>22</v>
      </c>
      <c r="N53" s="319">
        <f t="shared" si="29"/>
        <v>0</v>
      </c>
      <c r="O53" s="320">
        <f t="shared" si="29"/>
        <v>0</v>
      </c>
      <c r="P53" s="320">
        <f>SUM(M44,M47,M50,,,,,,,)</f>
        <v>0</v>
      </c>
      <c r="Q53" s="321">
        <f>SUM(L44,L47,L50,,,,,,,)</f>
        <v>0</v>
      </c>
      <c r="R53" s="322">
        <f t="shared" si="23"/>
        <v>0</v>
      </c>
      <c r="S53" s="323">
        <f t="shared" si="22"/>
        <v>0</v>
      </c>
      <c r="T53" s="297"/>
      <c r="U53" s="324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R53" s="299"/>
      <c r="AX53" s="300"/>
      <c r="AY53" s="299"/>
    </row>
    <row r="54" spans="1:54" ht="15.6">
      <c r="A54" s="282"/>
      <c r="C54" s="284"/>
      <c r="D54" s="285"/>
      <c r="E54" s="285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300"/>
      <c r="AP54" s="300"/>
      <c r="AQ54" s="300"/>
      <c r="AR54" s="299"/>
      <c r="AS54" s="299"/>
      <c r="AT54" s="299"/>
      <c r="AU54" s="299"/>
      <c r="AV54" s="299"/>
      <c r="AW54" s="299"/>
      <c r="AX54" s="299"/>
      <c r="AY54" s="299"/>
    </row>
    <row r="55" spans="1:54">
      <c r="A55" s="350" t="s">
        <v>59</v>
      </c>
      <c r="B55" s="351" t="s">
        <v>27</v>
      </c>
      <c r="C55" s="352" t="s">
        <v>28</v>
      </c>
      <c r="D55" s="350" t="s">
        <v>29</v>
      </c>
      <c r="E55" s="350" t="s">
        <v>30</v>
      </c>
      <c r="F55" s="640" t="s">
        <v>31</v>
      </c>
      <c r="G55" s="640"/>
      <c r="H55" s="640" t="s">
        <v>32</v>
      </c>
      <c r="I55" s="640"/>
      <c r="J55" s="640" t="s">
        <v>33</v>
      </c>
      <c r="K55" s="640"/>
      <c r="L55" s="640" t="s">
        <v>34</v>
      </c>
      <c r="M55" s="640"/>
      <c r="N55" s="640" t="s">
        <v>35</v>
      </c>
      <c r="O55" s="640"/>
      <c r="P55" s="640" t="s">
        <v>7</v>
      </c>
      <c r="Q55" s="640"/>
      <c r="R55" s="640" t="s">
        <v>36</v>
      </c>
      <c r="S55" s="640"/>
      <c r="T55" s="640" t="s">
        <v>37</v>
      </c>
      <c r="U55" s="640"/>
      <c r="V55" s="640" t="s">
        <v>38</v>
      </c>
      <c r="W55" s="640"/>
      <c r="X55" s="640"/>
      <c r="Y55" s="640"/>
      <c r="Z55" s="640"/>
      <c r="AA55" s="640"/>
      <c r="AB55" s="640"/>
      <c r="AC55" s="640"/>
      <c r="AD55" s="350"/>
      <c r="AE55" s="350"/>
      <c r="AF55" s="350"/>
      <c r="AG55" s="350"/>
      <c r="AH55" s="353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</row>
    <row r="56" spans="1:54" ht="15" thickBot="1">
      <c r="A56" s="282"/>
      <c r="C56" s="284"/>
      <c r="AH56" s="284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</row>
    <row r="57" spans="1:54" ht="15" thickBot="1">
      <c r="A57" s="354"/>
      <c r="B57" s="355"/>
      <c r="C57" s="356"/>
      <c r="D57" s="357" t="str">
        <f>E42</f>
        <v>Rodenbach US I</v>
      </c>
      <c r="E57" s="358" t="str">
        <f>E45</f>
        <v>Niederkirchen/Roßbach</v>
      </c>
      <c r="F57" s="359">
        <v>25</v>
      </c>
      <c r="G57" s="360">
        <v>15</v>
      </c>
      <c r="H57" s="361">
        <v>25</v>
      </c>
      <c r="I57" s="362">
        <v>14</v>
      </c>
      <c r="J57" s="359">
        <v>25</v>
      </c>
      <c r="K57" s="360">
        <v>15</v>
      </c>
      <c r="L57" s="361"/>
      <c r="M57" s="362"/>
      <c r="N57" s="359"/>
      <c r="O57" s="360"/>
      <c r="P57" s="363">
        <f t="shared" ref="P57:Q59" si="31">IF(F57="","",F57+H57+J57+L57+N57)</f>
        <v>75</v>
      </c>
      <c r="Q57" s="364">
        <f t="shared" si="31"/>
        <v>44</v>
      </c>
      <c r="R57" s="363">
        <f t="shared" ref="R57:S59" si="32">IF(F57="","",AG57+AI57+AK57+AM57+AO57)</f>
        <v>3</v>
      </c>
      <c r="S57" s="364">
        <f t="shared" si="32"/>
        <v>0</v>
      </c>
      <c r="T57" s="365">
        <f>IF(AND(R57&lt;&gt;"",R57=3,S57=0),3,
              (IF(AND(R57&lt;&gt;"",R57=3,S57=1),3,
                           (IF(AND(R57&lt;&gt;"",R57=3,S57=2),2,
                        (IF(AND(R57&lt;&gt;"",R57=2),1,
                                                 (IF(AND(R57&lt;&gt;"",R57=1),0,
                                                               (IF(AND(R57&lt;&gt;"",R57=0),0,
                                                                                0)))))))))))</f>
        <v>3</v>
      </c>
      <c r="U57" s="364">
        <f>IF(AND(S57&lt;&gt;"",S57=3,R57=0),3,
              (IF(AND(S57&lt;&gt;"",S57=3,R57=1),3,
                           (IF(AND(S57&lt;&gt;"",S57=3,R57=2),2,
                        (IF(AND(S57&lt;&gt;"",S57=2),1,
                                                 (IF(AND(S57&lt;&gt;"",S57=1),0,
                                                               (IF(AND(S57&lt;&gt;"",S57=0),0,
                                                                                0)))))))))))</f>
        <v>0</v>
      </c>
      <c r="V57" s="641"/>
      <c r="W57" s="642"/>
      <c r="X57" s="642"/>
      <c r="Y57" s="642"/>
      <c r="Z57" s="642"/>
      <c r="AA57" s="642"/>
      <c r="AB57" s="643"/>
      <c r="AC57" s="644" t="str">
        <f ca="1">IF(U57&lt;&gt;"","",IF(C57&lt;&gt;"","verlegt",IF(B57&lt;TODAY(),"offen","")))</f>
        <v/>
      </c>
      <c r="AD57" s="645"/>
      <c r="AE57" s="646" t="str">
        <f ca="1">IF(U57&lt;&gt;"","",IF(C57="","",IF(C57&lt;TODAY(),"offen","")))</f>
        <v/>
      </c>
      <c r="AF57" s="647"/>
      <c r="AG57" s="299">
        <f>IF(F57&gt;G57,1,0)</f>
        <v>1</v>
      </c>
      <c r="AH57" s="299">
        <f>IF(G57&gt;F57,1,0)</f>
        <v>0</v>
      </c>
      <c r="AI57" s="299">
        <f>IF(H57&gt;I57,1,0)</f>
        <v>1</v>
      </c>
      <c r="AJ57" s="299">
        <f>IF(I57&gt;H57,1,0)</f>
        <v>0</v>
      </c>
      <c r="AK57" s="299">
        <f>IF(J57&gt;K57,1,0)</f>
        <v>1</v>
      </c>
      <c r="AL57" s="299">
        <f>IF(K57&gt;J57,1,0)</f>
        <v>0</v>
      </c>
      <c r="AM57" s="299">
        <f>IF(L57&gt;M57,1,0)</f>
        <v>0</v>
      </c>
      <c r="AN57" s="299">
        <f>IF(M57&gt;L57,1,0)</f>
        <v>0</v>
      </c>
      <c r="AO57" s="299">
        <f>IF(N57&gt;O57,1,0)</f>
        <v>0</v>
      </c>
      <c r="AP57" s="299">
        <f>IF(O57&gt;N57,1,0)</f>
        <v>0</v>
      </c>
      <c r="AQ57" s="299"/>
    </row>
    <row r="58" spans="1:54" ht="15" thickBot="1">
      <c r="A58" s="366"/>
      <c r="B58" s="367"/>
      <c r="C58" s="389"/>
      <c r="D58" s="369" t="str">
        <f>D57</f>
        <v>Rodenbach US I</v>
      </c>
      <c r="E58" s="370" t="str">
        <f>E48</f>
        <v>Rodenbach US II</v>
      </c>
      <c r="F58" s="371">
        <v>25</v>
      </c>
      <c r="G58" s="372">
        <v>8</v>
      </c>
      <c r="H58" s="373">
        <v>25</v>
      </c>
      <c r="I58" s="374">
        <v>20</v>
      </c>
      <c r="J58" s="371">
        <v>25</v>
      </c>
      <c r="K58" s="372">
        <v>15</v>
      </c>
      <c r="L58" s="373"/>
      <c r="M58" s="374"/>
      <c r="N58" s="371"/>
      <c r="O58" s="372"/>
      <c r="P58" s="375">
        <f t="shared" si="31"/>
        <v>75</v>
      </c>
      <c r="Q58" s="376">
        <f t="shared" si="31"/>
        <v>43</v>
      </c>
      <c r="R58" s="375">
        <f t="shared" si="32"/>
        <v>3</v>
      </c>
      <c r="S58" s="376">
        <f t="shared" si="32"/>
        <v>0</v>
      </c>
      <c r="T58" s="365">
        <f>IF(AND(R58&lt;&gt;"",R58=3,S58=0),3,
              (IF(AND(R58&lt;&gt;"",R58=3,S58=1),3,
                           (IF(AND(R58&lt;&gt;"",R58=3,S58=2),2,
                        (IF(AND(R58&lt;&gt;"",R58=2),1,
                                                 (IF(AND(R58&lt;&gt;"",R58=1),0,
                                                               (IF(AND(R58&lt;&gt;"",R58=0),0,
                                                                                0)))))))))))</f>
        <v>3</v>
      </c>
      <c r="U58" s="364">
        <f>IF(AND(S58&lt;&gt;"",S58=3,R58=0),3,
              (IF(AND(S58&lt;&gt;"",S58=3,R58=1),3,
                           (IF(AND(S58&lt;&gt;"",S58=3,R58=2),2,
                        (IF(AND(S58&lt;&gt;"",S58=2),1,
                                                 (IF(AND(S58&lt;&gt;"",S58=1),0,
                                                               (IF(AND(S58&lt;&gt;"",S58=0),0,
                                                                                0)))))))))))</f>
        <v>0</v>
      </c>
      <c r="V58" s="648"/>
      <c r="W58" s="649"/>
      <c r="X58" s="649"/>
      <c r="Y58" s="649"/>
      <c r="Z58" s="649"/>
      <c r="AA58" s="649"/>
      <c r="AB58" s="650"/>
      <c r="AC58" s="651" t="str">
        <f ca="1">IF(U58&lt;&gt;"","",IF(C58&lt;&gt;"","verlegt",IF(B58&lt;TODAY(),"offen","")))</f>
        <v/>
      </c>
      <c r="AD58" s="652"/>
      <c r="AE58" s="653" t="str">
        <f ca="1">IF(U58&lt;&gt;"","",IF(C58="","",IF(C58&lt;TODAY(),"offen","")))</f>
        <v/>
      </c>
      <c r="AF58" s="654"/>
      <c r="AG58" s="299">
        <f>IF(F58&gt;G58,1,0)</f>
        <v>1</v>
      </c>
      <c r="AH58" s="299">
        <f>IF(G58&gt;F58,1,0)</f>
        <v>0</v>
      </c>
      <c r="AI58" s="299">
        <f>IF(H58&gt;I58,1,0)</f>
        <v>1</v>
      </c>
      <c r="AJ58" s="299">
        <f>IF(I58&gt;H58,1,0)</f>
        <v>0</v>
      </c>
      <c r="AK58" s="299">
        <f>IF(J58&gt;K58,1,0)</f>
        <v>1</v>
      </c>
      <c r="AL58" s="299">
        <f>IF(K58&gt;J58,1,0)</f>
        <v>0</v>
      </c>
      <c r="AM58" s="299">
        <f>IF(L58&gt;M58,1,0)</f>
        <v>0</v>
      </c>
      <c r="AN58" s="299">
        <f>IF(M58&gt;L58,1,0)</f>
        <v>0</v>
      </c>
      <c r="AO58" s="299">
        <f>IF(N58&gt;O58,1,0)</f>
        <v>0</v>
      </c>
      <c r="AP58" s="299">
        <f>IF(O58&gt;N58,1,0)</f>
        <v>0</v>
      </c>
      <c r="AQ58" s="299"/>
    </row>
    <row r="59" spans="1:54" ht="15" hidden="1" thickBot="1">
      <c r="A59" s="366"/>
      <c r="B59" s="367"/>
      <c r="C59" s="377"/>
      <c r="D59" s="378" t="str">
        <f>D58</f>
        <v>Rodenbach US I</v>
      </c>
      <c r="E59" s="379">
        <f>E51</f>
        <v>0</v>
      </c>
      <c r="F59" s="380"/>
      <c r="G59" s="381"/>
      <c r="H59" s="382"/>
      <c r="I59" s="383"/>
      <c r="J59" s="380"/>
      <c r="K59" s="381"/>
      <c r="L59" s="382"/>
      <c r="M59" s="383"/>
      <c r="N59" s="380"/>
      <c r="O59" s="381"/>
      <c r="P59" s="384" t="str">
        <f t="shared" si="31"/>
        <v/>
      </c>
      <c r="Q59" s="385" t="str">
        <f t="shared" si="31"/>
        <v/>
      </c>
      <c r="R59" s="384" t="str">
        <f t="shared" si="32"/>
        <v/>
      </c>
      <c r="S59" s="385" t="str">
        <f t="shared" si="32"/>
        <v/>
      </c>
      <c r="T59" s="365">
        <f>IF(AND(R59&lt;&gt;"",R59=3,S59=0),3,
              (IF(AND(R59&lt;&gt;"",R59=3,S59=1),3,
                           (IF(AND(R59&lt;&gt;"",R59=3,S59=2),2,
                        (IF(AND(R59&lt;&gt;"",R59=2),1,
                                                 (IF(AND(R59&lt;&gt;"",R59=1),0,
                                                               (IF(AND(R59&lt;&gt;"",R59=0),0,
                                                                                0)))))))))))</f>
        <v>0</v>
      </c>
      <c r="U59" s="364">
        <f>IF(AND(S59&lt;&gt;"",S59=3,R59=0),3,
              (IF(AND(S59&lt;&gt;"",S59=3,R59=1),3,
                           (IF(AND(S59&lt;&gt;"",S59=3,R59=2),2,
                        (IF(AND(S59&lt;&gt;"",S59=2),1,
                                                 (IF(AND(S59&lt;&gt;"",S59=1),0,
                                                               (IF(AND(S59&lt;&gt;"",S59=0),0,
                                                                                0)))))))))))</f>
        <v>0</v>
      </c>
      <c r="V59" s="669"/>
      <c r="W59" s="670"/>
      <c r="X59" s="670"/>
      <c r="Y59" s="670"/>
      <c r="Z59" s="670"/>
      <c r="AA59" s="670"/>
      <c r="AB59" s="671"/>
      <c r="AC59" s="672" t="str">
        <f ca="1">IF(U59&lt;&gt;"","",IF(C59&lt;&gt;"","verlegt",IF(B59&lt;TODAY(),"offen","")))</f>
        <v/>
      </c>
      <c r="AD59" s="673"/>
      <c r="AE59" s="667" t="str">
        <f ca="1">IF(U59&lt;&gt;"","",IF(C59="","",IF(C59&lt;TODAY(),"offen","")))</f>
        <v/>
      </c>
      <c r="AF59" s="668"/>
      <c r="AG59" s="299">
        <f>IF(F59&gt;G59,1,0)</f>
        <v>0</v>
      </c>
      <c r="AH59" s="299">
        <f>IF(G59&gt;F59,1,0)</f>
        <v>0</v>
      </c>
      <c r="AI59" s="299">
        <f>IF(H59&gt;I59,1,0)</f>
        <v>0</v>
      </c>
      <c r="AJ59" s="299">
        <f>IF(I59&gt;H59,1,0)</f>
        <v>0</v>
      </c>
      <c r="AK59" s="299">
        <f>IF(J59&gt;K59,1,0)</f>
        <v>0</v>
      </c>
      <c r="AL59" s="299">
        <f>IF(K59&gt;J59,1,0)</f>
        <v>0</v>
      </c>
      <c r="AM59" s="299">
        <f>IF(L59&gt;M59,1,0)</f>
        <v>0</v>
      </c>
      <c r="AN59" s="299">
        <f>IF(M59&gt;L59,1,0)</f>
        <v>0</v>
      </c>
      <c r="AO59" s="299">
        <f>IF(N59&gt;O59,1,0)</f>
        <v>0</v>
      </c>
      <c r="AP59" s="299">
        <f>IF(O59&gt;N59,1,0)</f>
        <v>0</v>
      </c>
      <c r="AQ59" s="299"/>
    </row>
    <row r="60" spans="1:54" ht="15" thickBot="1">
      <c r="A60" s="282"/>
      <c r="C60" s="284"/>
      <c r="D60" s="386"/>
      <c r="E60" s="386"/>
      <c r="T60" s="365"/>
      <c r="U60" s="364"/>
      <c r="V60" s="300"/>
      <c r="W60" s="300"/>
      <c r="X60" s="284"/>
      <c r="Y60" s="284"/>
      <c r="Z60" s="284"/>
      <c r="AA60" s="284"/>
      <c r="AB60" s="284"/>
      <c r="AC60" s="284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</row>
    <row r="61" spans="1:54" ht="15" thickBot="1">
      <c r="A61" s="354"/>
      <c r="B61" s="355"/>
      <c r="C61" s="356"/>
      <c r="D61" s="357" t="str">
        <f>E45</f>
        <v>Niederkirchen/Roßbach</v>
      </c>
      <c r="E61" s="358" t="str">
        <f>E42</f>
        <v>Rodenbach US I</v>
      </c>
      <c r="F61" s="359">
        <v>13</v>
      </c>
      <c r="G61" s="360">
        <v>25</v>
      </c>
      <c r="H61" s="361">
        <v>19</v>
      </c>
      <c r="I61" s="362">
        <v>25</v>
      </c>
      <c r="J61" s="359">
        <v>20</v>
      </c>
      <c r="K61" s="360">
        <v>25</v>
      </c>
      <c r="L61" s="361"/>
      <c r="M61" s="362"/>
      <c r="N61" s="359"/>
      <c r="O61" s="360"/>
      <c r="P61" s="363">
        <f t="shared" ref="P61:Q63" si="33">IF(F61="","",F61+H61+J61+L61+N61)</f>
        <v>52</v>
      </c>
      <c r="Q61" s="388">
        <f t="shared" si="33"/>
        <v>75</v>
      </c>
      <c r="R61" s="363">
        <f t="shared" ref="R61:S63" si="34">IF(F61="","",AG61+AI61+AK61+AM61+AO61)</f>
        <v>0</v>
      </c>
      <c r="S61" s="388">
        <f t="shared" si="34"/>
        <v>3</v>
      </c>
      <c r="T61" s="365">
        <f>IF(AND(R61&lt;&gt;"",R61=3,S61=0),3,
              (IF(AND(R61&lt;&gt;"",R61=3,S61=1),3,
                           (IF(AND(R61&lt;&gt;"",R61=3,S61=2),2,
                        (IF(AND(R61&lt;&gt;"",R61=2),1,
                                                 (IF(AND(R61&lt;&gt;"",R61=1),0,
                                                               (IF(AND(R61&lt;&gt;"",R61=0),0,
                                                                                0)))))))))))</f>
        <v>0</v>
      </c>
      <c r="U61" s="364">
        <f>IF(AND(S61&lt;&gt;"",S61=3,R61=0),3,
              (IF(AND(S61&lt;&gt;"",S61=3,R61=1),3,
                           (IF(AND(S61&lt;&gt;"",S61=3,R61=2),2,
                        (IF(AND(S61&lt;&gt;"",S61=2),1,
                                                 (IF(AND(S61&lt;&gt;"",S61=1),0,
                                                               (IF(AND(S61&lt;&gt;"",S61=0),0,
                                                                                0)))))))))))</f>
        <v>3</v>
      </c>
      <c r="V61" s="641"/>
      <c r="W61" s="642"/>
      <c r="X61" s="642"/>
      <c r="Y61" s="642"/>
      <c r="Z61" s="642"/>
      <c r="AA61" s="642"/>
      <c r="AB61" s="643"/>
      <c r="AC61" s="644" t="str">
        <f ca="1">IF(U61&lt;&gt;"","",IF(C61&lt;&gt;"","verlegt",IF(B61&lt;TODAY(),"offen","")))</f>
        <v/>
      </c>
      <c r="AD61" s="645"/>
      <c r="AE61" s="646" t="str">
        <f ca="1">IF(U61&lt;&gt;"","",IF(C61="","",IF(C61&lt;TODAY(),"offen","")))</f>
        <v/>
      </c>
      <c r="AF61" s="647"/>
      <c r="AG61" s="299">
        <f>IF(F61&gt;G61,1,0)</f>
        <v>0</v>
      </c>
      <c r="AH61" s="299">
        <f>IF(G61&gt;F61,1,0)</f>
        <v>1</v>
      </c>
      <c r="AI61" s="299">
        <f>IF(H61&gt;I61,1,0)</f>
        <v>0</v>
      </c>
      <c r="AJ61" s="299">
        <f>IF(I61&gt;H61,1,0)</f>
        <v>1</v>
      </c>
      <c r="AK61" s="299">
        <f>IF(J61&gt;K61,1,0)</f>
        <v>0</v>
      </c>
      <c r="AL61" s="299">
        <f>IF(K61&gt;J61,1,0)</f>
        <v>1</v>
      </c>
      <c r="AM61" s="299">
        <f>IF(L61&gt;M61,1,0)</f>
        <v>0</v>
      </c>
      <c r="AN61" s="299">
        <f>IF(M61&gt;L61,1,0)</f>
        <v>0</v>
      </c>
      <c r="AO61" s="299">
        <f>IF(N61&gt;O61,1,0)</f>
        <v>0</v>
      </c>
      <c r="AP61" s="299">
        <f>IF(O61&gt;N61,1,0)</f>
        <v>0</v>
      </c>
      <c r="AQ61" s="299"/>
    </row>
    <row r="62" spans="1:54" ht="15" thickBot="1">
      <c r="A62" s="366"/>
      <c r="B62" s="367"/>
      <c r="C62" s="403"/>
      <c r="D62" s="369" t="str">
        <f>D61</f>
        <v>Niederkirchen/Roßbach</v>
      </c>
      <c r="E62" s="370" t="str">
        <f>E48</f>
        <v>Rodenbach US II</v>
      </c>
      <c r="F62" s="371">
        <v>22</v>
      </c>
      <c r="G62" s="372">
        <v>25</v>
      </c>
      <c r="H62" s="373">
        <v>12</v>
      </c>
      <c r="I62" s="374">
        <v>25</v>
      </c>
      <c r="J62" s="371">
        <v>22</v>
      </c>
      <c r="K62" s="372">
        <v>25</v>
      </c>
      <c r="L62" s="373"/>
      <c r="M62" s="374"/>
      <c r="N62" s="371"/>
      <c r="O62" s="372"/>
      <c r="P62" s="375">
        <f t="shared" si="33"/>
        <v>56</v>
      </c>
      <c r="Q62" s="390">
        <f t="shared" si="33"/>
        <v>75</v>
      </c>
      <c r="R62" s="375">
        <f t="shared" si="34"/>
        <v>0</v>
      </c>
      <c r="S62" s="390">
        <f t="shared" si="34"/>
        <v>3</v>
      </c>
      <c r="T62" s="365">
        <f>IF(AND(R62&lt;&gt;"",R62=3,S62=0),3,
              (IF(AND(R62&lt;&gt;"",R62=3,S62=1),3,
                           (IF(AND(R62&lt;&gt;"",R62=3,S62=2),2,
                        (IF(AND(R62&lt;&gt;"",R62=2),1,
                                                 (IF(AND(R62&lt;&gt;"",R62=1),0,
                                                               (IF(AND(R62&lt;&gt;"",R62=0),0,
                                                                                0)))))))))))</f>
        <v>0</v>
      </c>
      <c r="U62" s="364">
        <f>IF(AND(S62&lt;&gt;"",S62=3,R62=0),3,
              (IF(AND(S62&lt;&gt;"",S62=3,R62=1),3,
                           (IF(AND(S62&lt;&gt;"",S62=3,R62=2),2,
                        (IF(AND(S62&lt;&gt;"",S62=2),1,
                                                 (IF(AND(S62&lt;&gt;"",S62=1),0,
                                                               (IF(AND(S62&lt;&gt;"",S62=0),0,
                                                                                0)))))))))))</f>
        <v>3</v>
      </c>
      <c r="V62" s="648"/>
      <c r="W62" s="649"/>
      <c r="X62" s="649"/>
      <c r="Y62" s="649"/>
      <c r="Z62" s="649"/>
      <c r="AA62" s="649"/>
      <c r="AB62" s="650"/>
      <c r="AC62" s="651" t="str">
        <f ca="1">IF(U62&lt;&gt;"","",IF(C62&lt;&gt;"","verlegt",IF(B62&lt;TODAY(),"offen","")))</f>
        <v/>
      </c>
      <c r="AD62" s="652"/>
      <c r="AE62" s="653" t="str">
        <f ca="1">IF(U62&lt;&gt;"","",IF(C62="","",IF(C62&lt;TODAY(),"offen","")))</f>
        <v/>
      </c>
      <c r="AF62" s="654"/>
      <c r="AG62" s="299">
        <f>IF(F62&gt;G62,1,0)</f>
        <v>0</v>
      </c>
      <c r="AH62" s="299">
        <f>IF(G62&gt;F62,1,0)</f>
        <v>1</v>
      </c>
      <c r="AI62" s="299">
        <f>IF(H62&gt;I62,1,0)</f>
        <v>0</v>
      </c>
      <c r="AJ62" s="299">
        <f>IF(I62&gt;H62,1,0)</f>
        <v>1</v>
      </c>
      <c r="AK62" s="299">
        <f>IF(J62&gt;K62,1,0)</f>
        <v>0</v>
      </c>
      <c r="AL62" s="299">
        <f>IF(K62&gt;J62,1,0)</f>
        <v>1</v>
      </c>
      <c r="AM62" s="299">
        <f>IF(L62&gt;M62,1,0)</f>
        <v>0</v>
      </c>
      <c r="AN62" s="299">
        <f>IF(M62&gt;L62,1,0)</f>
        <v>0</v>
      </c>
      <c r="AO62" s="299">
        <f>IF(N62&gt;O62,1,0)</f>
        <v>0</v>
      </c>
      <c r="AP62" s="299">
        <f>IF(O62&gt;N62,1,0)</f>
        <v>0</v>
      </c>
      <c r="AQ62" s="299"/>
    </row>
    <row r="63" spans="1:54" ht="15" hidden="1" thickBot="1">
      <c r="A63" s="366"/>
      <c r="B63" s="367"/>
      <c r="C63" s="377"/>
      <c r="D63" s="378" t="str">
        <f>D62</f>
        <v>Niederkirchen/Roßbach</v>
      </c>
      <c r="E63" s="379">
        <f>E51</f>
        <v>0</v>
      </c>
      <c r="F63" s="380"/>
      <c r="G63" s="381"/>
      <c r="H63" s="382"/>
      <c r="I63" s="383"/>
      <c r="J63" s="380"/>
      <c r="K63" s="381"/>
      <c r="L63" s="382"/>
      <c r="M63" s="383"/>
      <c r="N63" s="380"/>
      <c r="O63" s="381"/>
      <c r="P63" s="384" t="str">
        <f t="shared" si="33"/>
        <v/>
      </c>
      <c r="Q63" s="391" t="str">
        <f t="shared" si="33"/>
        <v/>
      </c>
      <c r="R63" s="384" t="str">
        <f t="shared" si="34"/>
        <v/>
      </c>
      <c r="S63" s="391" t="str">
        <f t="shared" si="34"/>
        <v/>
      </c>
      <c r="T63" s="365">
        <f>IF(AND(R63&lt;&gt;"",R63=3,S63=0),3,
              (IF(AND(R63&lt;&gt;"",R63=3,S63=1),3,
                           (IF(AND(R63&lt;&gt;"",R63=3,S63=2),2,
                        (IF(AND(R63&lt;&gt;"",R63=2),1,
                                                 (IF(AND(R63&lt;&gt;"",R63=1),0,
                                                               (IF(AND(R63&lt;&gt;"",R63=0),0,
                                                                                0)))))))))))</f>
        <v>0</v>
      </c>
      <c r="U63" s="364">
        <f>IF(AND(S63&lt;&gt;"",S63=3,R63=0),3,
              (IF(AND(S63&lt;&gt;"",S63=3,R63=1),3,
                           (IF(AND(S63&lt;&gt;"",S63=3,R63=2),2,
                        (IF(AND(S63&lt;&gt;"",S63=2),1,
                                                 (IF(AND(S63&lt;&gt;"",S63=1),0,
                                                               (IF(AND(S63&lt;&gt;"",S63=0),0,
                                                                                0)))))))))))</f>
        <v>0</v>
      </c>
      <c r="V63" s="669"/>
      <c r="W63" s="670"/>
      <c r="X63" s="670"/>
      <c r="Y63" s="670"/>
      <c r="Z63" s="670"/>
      <c r="AA63" s="670"/>
      <c r="AB63" s="671"/>
      <c r="AC63" s="672" t="str">
        <f ca="1">IF(U63&lt;&gt;"","",IF(C63&lt;&gt;"","verlegt",IF(B63&lt;TODAY(),"offen","")))</f>
        <v/>
      </c>
      <c r="AD63" s="673"/>
      <c r="AE63" s="667" t="str">
        <f ca="1">IF(U63&lt;&gt;"","",IF(C63="","",IF(C63&lt;TODAY(),"offen","")))</f>
        <v/>
      </c>
      <c r="AF63" s="668"/>
      <c r="AG63" s="299">
        <f>IF(F63&gt;G63,1,0)</f>
        <v>0</v>
      </c>
      <c r="AH63" s="299">
        <f>IF(G63&gt;F63,1,0)</f>
        <v>0</v>
      </c>
      <c r="AI63" s="299">
        <f>IF(H63&gt;I63,1,0)</f>
        <v>0</v>
      </c>
      <c r="AJ63" s="299">
        <f>IF(I63&gt;H63,1,0)</f>
        <v>0</v>
      </c>
      <c r="AK63" s="299">
        <f>IF(J63&gt;K63,1,0)</f>
        <v>0</v>
      </c>
      <c r="AL63" s="299">
        <f>IF(K63&gt;J63,1,0)</f>
        <v>0</v>
      </c>
      <c r="AM63" s="299">
        <f>IF(L63&gt;M63,1,0)</f>
        <v>0</v>
      </c>
      <c r="AN63" s="299">
        <f>IF(M63&gt;L63,1,0)</f>
        <v>0</v>
      </c>
      <c r="AO63" s="299">
        <f>IF(N63&gt;O63,1,0)</f>
        <v>0</v>
      </c>
      <c r="AP63" s="299">
        <f>IF(O63&gt;N63,1,0)</f>
        <v>0</v>
      </c>
      <c r="AQ63" s="299"/>
    </row>
    <row r="64" spans="1:54" ht="15" thickBot="1">
      <c r="A64" s="282"/>
      <c r="C64" s="284"/>
      <c r="D64" s="386"/>
      <c r="E64" s="386"/>
      <c r="T64" s="365"/>
      <c r="U64" s="364"/>
      <c r="V64" s="300"/>
      <c r="W64" s="300"/>
      <c r="X64" s="284"/>
      <c r="Y64" s="284"/>
      <c r="Z64" s="284"/>
      <c r="AA64" s="284"/>
      <c r="AB64" s="284"/>
      <c r="AC64" s="284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</row>
    <row r="65" spans="1:43" ht="15" thickBot="1">
      <c r="A65" s="354"/>
      <c r="B65" s="355"/>
      <c r="C65" s="356"/>
      <c r="D65" s="357" t="str">
        <f>E48</f>
        <v>Rodenbach US II</v>
      </c>
      <c r="E65" s="358" t="str">
        <f>E42</f>
        <v>Rodenbach US I</v>
      </c>
      <c r="F65" s="359"/>
      <c r="G65" s="360"/>
      <c r="H65" s="361"/>
      <c r="I65" s="362"/>
      <c r="J65" s="359"/>
      <c r="K65" s="360"/>
      <c r="L65" s="361"/>
      <c r="M65" s="362"/>
      <c r="N65" s="359"/>
      <c r="O65" s="360"/>
      <c r="P65" s="363" t="str">
        <f t="shared" ref="P65:Q67" si="35">IF(F65="","",F65+H65+J65+L65+N65)</f>
        <v/>
      </c>
      <c r="Q65" s="388" t="str">
        <f t="shared" si="35"/>
        <v/>
      </c>
      <c r="R65" s="363" t="str">
        <f t="shared" ref="R65:S67" si="36">IF(F65="","",AG65+AI65+AK65+AM65+AO65)</f>
        <v/>
      </c>
      <c r="S65" s="388" t="str">
        <f t="shared" si="36"/>
        <v/>
      </c>
      <c r="T65" s="365">
        <f>IF(AND(R65&lt;&gt;"",R65=3,S65=0),3,
              (IF(AND(R65&lt;&gt;"",R65=3,S65=1),3,
                           (IF(AND(R65&lt;&gt;"",R65=3,S65=2),2,
                        (IF(AND(R65&lt;&gt;"",R65=2),1,
                                                 (IF(AND(R65&lt;&gt;"",R65=1),0,
                                                               (IF(AND(R65&lt;&gt;"",R65=0),0,
                                                                                0)))))))))))</f>
        <v>0</v>
      </c>
      <c r="U65" s="364">
        <f>IF(AND(S65&lt;&gt;"",S65=3,R65=0),3,
              (IF(AND(S65&lt;&gt;"",S65=3,R65=1),3,
                           (IF(AND(S65&lt;&gt;"",S65=3,R65=2),2,
                        (IF(AND(S65&lt;&gt;"",S65=2),1,
                                                 (IF(AND(S65&lt;&gt;"",S65=1),0,
                                                               (IF(AND(S65&lt;&gt;"",S65=0),0,
                                                                                0)))))))))))</f>
        <v>0</v>
      </c>
      <c r="V65" s="641"/>
      <c r="W65" s="642"/>
      <c r="X65" s="642"/>
      <c r="Y65" s="642"/>
      <c r="Z65" s="642"/>
      <c r="AA65" s="642"/>
      <c r="AB65" s="643"/>
      <c r="AC65" s="644" t="str">
        <f ca="1">IF(U65&lt;&gt;"","",IF(C65&lt;&gt;"","verlegt",IF(B65&lt;TODAY(),"offen","")))</f>
        <v/>
      </c>
      <c r="AD65" s="645"/>
      <c r="AE65" s="646" t="str">
        <f ca="1">IF(U65&lt;&gt;"","",IF(C65="","",IF(C65&lt;TODAY(),"offen","")))</f>
        <v/>
      </c>
      <c r="AF65" s="647"/>
      <c r="AG65" s="299">
        <f>IF(F65&gt;G65,1,0)</f>
        <v>0</v>
      </c>
      <c r="AH65" s="299">
        <f>IF(G65&gt;F65,1,0)</f>
        <v>0</v>
      </c>
      <c r="AI65" s="299">
        <f>IF(H65&gt;I65,1,0)</f>
        <v>0</v>
      </c>
      <c r="AJ65" s="299">
        <f>IF(I65&gt;H65,1,0)</f>
        <v>0</v>
      </c>
      <c r="AK65" s="299">
        <f>IF(J65&gt;K65,1,0)</f>
        <v>0</v>
      </c>
      <c r="AL65" s="299">
        <f>IF(K65&gt;J65,1,0)</f>
        <v>0</v>
      </c>
      <c r="AM65" s="299">
        <f>IF(L65&gt;M65,1,0)</f>
        <v>0</v>
      </c>
      <c r="AN65" s="299">
        <f>IF(M65&gt;L65,1,0)</f>
        <v>0</v>
      </c>
      <c r="AO65" s="299">
        <f>IF(N65&gt;O65,1,0)</f>
        <v>0</v>
      </c>
      <c r="AP65" s="299">
        <f>IF(O65&gt;N65,1,0)</f>
        <v>0</v>
      </c>
      <c r="AQ65" s="299"/>
    </row>
    <row r="66" spans="1:43" ht="15" thickBot="1">
      <c r="A66" s="366"/>
      <c r="B66" s="367"/>
      <c r="C66" s="389"/>
      <c r="D66" s="369" t="str">
        <f>D65</f>
        <v>Rodenbach US II</v>
      </c>
      <c r="E66" s="370" t="str">
        <f>E45</f>
        <v>Niederkirchen/Roßbach</v>
      </c>
      <c r="F66" s="371"/>
      <c r="G66" s="372"/>
      <c r="H66" s="373"/>
      <c r="I66" s="374"/>
      <c r="J66" s="371"/>
      <c r="K66" s="372"/>
      <c r="L66" s="373"/>
      <c r="M66" s="374"/>
      <c r="N66" s="371"/>
      <c r="O66" s="372"/>
      <c r="P66" s="375" t="str">
        <f t="shared" si="35"/>
        <v/>
      </c>
      <c r="Q66" s="390" t="str">
        <f t="shared" si="35"/>
        <v/>
      </c>
      <c r="R66" s="375" t="str">
        <f t="shared" si="36"/>
        <v/>
      </c>
      <c r="S66" s="390" t="str">
        <f t="shared" si="36"/>
        <v/>
      </c>
      <c r="T66" s="365">
        <f>IF(AND(R66&lt;&gt;"",R66=3,S66=0),3,
              (IF(AND(R66&lt;&gt;"",R66=3,S66=1),3,
                           (IF(AND(R66&lt;&gt;"",R66=3,S66=2),2,
                        (IF(AND(R66&lt;&gt;"",R66=2),1,
                                                 (IF(AND(R66&lt;&gt;"",R66=1),0,
                                                               (IF(AND(R66&lt;&gt;"",R66=0),0,
                                                                                0)))))))))))</f>
        <v>0</v>
      </c>
      <c r="U66" s="364">
        <f>IF(AND(S66&lt;&gt;"",S66=3,R66=0),3,
              (IF(AND(S66&lt;&gt;"",S66=3,R66=1),3,
                           (IF(AND(S66&lt;&gt;"",S66=3,R66=2),2,
                        (IF(AND(S66&lt;&gt;"",S66=2),1,
                                                 (IF(AND(S66&lt;&gt;"",S66=1),0,
                                                               (IF(AND(S66&lt;&gt;"",S66=0),0,
                                                                                0)))))))))))</f>
        <v>0</v>
      </c>
      <c r="V66" s="648"/>
      <c r="W66" s="649"/>
      <c r="X66" s="649"/>
      <c r="Y66" s="649"/>
      <c r="Z66" s="649"/>
      <c r="AA66" s="649"/>
      <c r="AB66" s="650"/>
      <c r="AC66" s="651" t="str">
        <f ca="1">IF(U66&lt;&gt;"","",IF(C66&lt;&gt;"","verlegt",IF(B66&lt;TODAY(),"offen","")))</f>
        <v/>
      </c>
      <c r="AD66" s="652"/>
      <c r="AE66" s="653" t="str">
        <f ca="1">IF(U66&lt;&gt;"","",IF(C66="","",IF(C66&lt;TODAY(),"offen","")))</f>
        <v/>
      </c>
      <c r="AF66" s="654"/>
      <c r="AG66" s="299">
        <f>IF(F66&gt;G66,1,0)</f>
        <v>0</v>
      </c>
      <c r="AH66" s="299">
        <f>IF(G66&gt;F66,1,0)</f>
        <v>0</v>
      </c>
      <c r="AI66" s="299">
        <f>IF(H66&gt;I66,1,0)</f>
        <v>0</v>
      </c>
      <c r="AJ66" s="299">
        <f>IF(I66&gt;H66,1,0)</f>
        <v>0</v>
      </c>
      <c r="AK66" s="299">
        <f>IF(J66&gt;K66,1,0)</f>
        <v>0</v>
      </c>
      <c r="AL66" s="299">
        <f>IF(K66&gt;J66,1,0)</f>
        <v>0</v>
      </c>
      <c r="AM66" s="299">
        <f>IF(L66&gt;M66,1,0)</f>
        <v>0</v>
      </c>
      <c r="AN66" s="299">
        <f>IF(M66&gt;L66,1,0)</f>
        <v>0</v>
      </c>
      <c r="AO66" s="299">
        <f>IF(N66&gt;O66,1,0)</f>
        <v>0</v>
      </c>
      <c r="AP66" s="299">
        <f>IF(O66&gt;N66,1,0)</f>
        <v>0</v>
      </c>
      <c r="AQ66" s="299"/>
    </row>
    <row r="67" spans="1:43" ht="15" hidden="1" thickBot="1">
      <c r="A67" s="366"/>
      <c r="B67" s="367"/>
      <c r="C67" s="377"/>
      <c r="D67" s="378" t="str">
        <f>D66</f>
        <v>Rodenbach US II</v>
      </c>
      <c r="E67" s="379">
        <f>E51</f>
        <v>0</v>
      </c>
      <c r="F67" s="380"/>
      <c r="G67" s="381"/>
      <c r="H67" s="382"/>
      <c r="I67" s="383"/>
      <c r="J67" s="380"/>
      <c r="K67" s="381"/>
      <c r="L67" s="382"/>
      <c r="M67" s="383"/>
      <c r="N67" s="380"/>
      <c r="O67" s="381"/>
      <c r="P67" s="384" t="str">
        <f t="shared" si="35"/>
        <v/>
      </c>
      <c r="Q67" s="391" t="str">
        <f t="shared" si="35"/>
        <v/>
      </c>
      <c r="R67" s="384" t="str">
        <f t="shared" si="36"/>
        <v/>
      </c>
      <c r="S67" s="391" t="str">
        <f t="shared" si="36"/>
        <v/>
      </c>
      <c r="T67" s="365">
        <f>IF(AND(R67&lt;&gt;"",R67=3,S67=0),3,
              (IF(AND(R67&lt;&gt;"",R67=3,S67=1),3,
                           (IF(AND(R67&lt;&gt;"",R67=3,S67=2),2,
                        (IF(AND(R67&lt;&gt;"",R67=2),1,
                                                 (IF(AND(R67&lt;&gt;"",R67=1),0,
                                                               (IF(AND(R67&lt;&gt;"",R67=0),0,
                                                                                0)))))))))))</f>
        <v>0</v>
      </c>
      <c r="U67" s="364">
        <f>IF(AND(S67&lt;&gt;"",S67=3,R67=0),3,
              (IF(AND(S67&lt;&gt;"",S67=3,R67=1),3,
                           (IF(AND(S67&lt;&gt;"",S67=3,R67=2),2,
                        (IF(AND(S67&lt;&gt;"",S67=2),1,
                                                 (IF(AND(S67&lt;&gt;"",S67=1),0,
                                                               (IF(AND(S67&lt;&gt;"",S67=0),0,
                                                                                0)))))))))))</f>
        <v>0</v>
      </c>
      <c r="V67" s="669"/>
      <c r="W67" s="670"/>
      <c r="X67" s="670"/>
      <c r="Y67" s="670"/>
      <c r="Z67" s="670"/>
      <c r="AA67" s="670"/>
      <c r="AB67" s="671"/>
      <c r="AC67" s="672" t="str">
        <f ca="1">IF(U67&lt;&gt;"","",IF(C67&lt;&gt;"","verlegt",IF(B67&lt;TODAY(),"offen","")))</f>
        <v/>
      </c>
      <c r="AD67" s="673"/>
      <c r="AE67" s="667" t="str">
        <f ca="1">IF(U67&lt;&gt;"","",IF(C67="","",IF(C67&lt;TODAY(),"offen","")))</f>
        <v/>
      </c>
      <c r="AF67" s="668"/>
      <c r="AG67" s="299">
        <f>IF(F67&gt;G67,1,0)</f>
        <v>0</v>
      </c>
      <c r="AH67" s="299">
        <f>IF(G67&gt;F67,1,0)</f>
        <v>0</v>
      </c>
      <c r="AI67" s="299">
        <f>IF(H67&gt;I67,1,0)</f>
        <v>0</v>
      </c>
      <c r="AJ67" s="299">
        <f>IF(I67&gt;H67,1,0)</f>
        <v>0</v>
      </c>
      <c r="AK67" s="299">
        <f>IF(J67&gt;K67,1,0)</f>
        <v>0</v>
      </c>
      <c r="AL67" s="299">
        <f>IF(K67&gt;J67,1,0)</f>
        <v>0</v>
      </c>
      <c r="AM67" s="299">
        <f>IF(L67&gt;M67,1,0)</f>
        <v>0</v>
      </c>
      <c r="AN67" s="299">
        <f>IF(M67&gt;L67,1,0)</f>
        <v>0</v>
      </c>
      <c r="AO67" s="299">
        <f>IF(N67&gt;O67,1,0)</f>
        <v>0</v>
      </c>
      <c r="AP67" s="299">
        <f>IF(O67&gt;N67,1,0)</f>
        <v>0</v>
      </c>
      <c r="AQ67" s="299"/>
    </row>
    <row r="68" spans="1:43" ht="15" hidden="1" thickBot="1">
      <c r="A68" s="282"/>
      <c r="C68" s="284"/>
      <c r="D68" s="386"/>
      <c r="E68" s="386"/>
      <c r="T68" s="365"/>
      <c r="U68" s="364"/>
      <c r="V68" s="300"/>
      <c r="W68" s="300"/>
      <c r="X68" s="284"/>
      <c r="Y68" s="284"/>
      <c r="Z68" s="284"/>
      <c r="AA68" s="284"/>
      <c r="AB68" s="284"/>
      <c r="AC68" s="284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</row>
    <row r="69" spans="1:43" ht="15" hidden="1" thickBot="1">
      <c r="A69" s="354"/>
      <c r="B69" s="355"/>
      <c r="C69" s="356"/>
      <c r="D69" s="357">
        <f>E51</f>
        <v>0</v>
      </c>
      <c r="E69" s="402" t="str">
        <f>E42</f>
        <v>Rodenbach US I</v>
      </c>
      <c r="F69" s="359"/>
      <c r="G69" s="360"/>
      <c r="H69" s="361"/>
      <c r="I69" s="362"/>
      <c r="J69" s="359"/>
      <c r="K69" s="360"/>
      <c r="L69" s="361"/>
      <c r="M69" s="362"/>
      <c r="N69" s="359"/>
      <c r="O69" s="360"/>
      <c r="P69" s="363" t="str">
        <f t="shared" ref="P69:Q71" si="37">IF(F69="","",F69+H69+J69+L69+N69)</f>
        <v/>
      </c>
      <c r="Q69" s="388" t="str">
        <f t="shared" si="37"/>
        <v/>
      </c>
      <c r="R69" s="363" t="str">
        <f t="shared" ref="R69:S71" si="38">IF(F69="","",AG69+AI69+AK69+AM69+AO69)</f>
        <v/>
      </c>
      <c r="S69" s="388" t="str">
        <f t="shared" si="38"/>
        <v/>
      </c>
      <c r="T69" s="365">
        <f>IF(AND(R69&lt;&gt;"",R69=3,S69=0),3,
              (IF(AND(R69&lt;&gt;"",R69=3,S69=1),3,
                           (IF(AND(R69&lt;&gt;"",R69=3,S69=2),2,
                        (IF(AND(R69&lt;&gt;"",R69=2),1,
                                                 (IF(AND(R69&lt;&gt;"",R69=1),0,
                                                               (IF(AND(R69&lt;&gt;"",R69=0),0,
                                                                                0)))))))))))</f>
        <v>0</v>
      </c>
      <c r="U69" s="364">
        <f>IF(AND(S69&lt;&gt;"",S69=3,R69=0),3,
              (IF(AND(S69&lt;&gt;"",S69=3,R69=1),3,
                           (IF(AND(S69&lt;&gt;"",S69=3,R69=2),2,
                        (IF(AND(S69&lt;&gt;"",S69=2),1,
                                                 (IF(AND(S69&lt;&gt;"",S69=1),0,
                                                               (IF(AND(S69&lt;&gt;"",S69=0),0,
                                                                                0)))))))))))</f>
        <v>0</v>
      </c>
      <c r="V69" s="641"/>
      <c r="W69" s="642"/>
      <c r="X69" s="642"/>
      <c r="Y69" s="642"/>
      <c r="Z69" s="642"/>
      <c r="AA69" s="642"/>
      <c r="AB69" s="643"/>
      <c r="AC69" s="644" t="str">
        <f ca="1">IF(U69&lt;&gt;"","",IF(C69&lt;&gt;"","verlegt",IF(B69&lt;TODAY(),"offen","")))</f>
        <v/>
      </c>
      <c r="AD69" s="645"/>
      <c r="AE69" s="646" t="str">
        <f ca="1">IF(U69&lt;&gt;"","",IF(C69="","",IF(C69&lt;TODAY(),"offen","")))</f>
        <v/>
      </c>
      <c r="AF69" s="647"/>
      <c r="AG69" s="299">
        <f>IF(F69&gt;G69,1,0)</f>
        <v>0</v>
      </c>
      <c r="AH69" s="299">
        <f>IF(G69&gt;F69,1,0)</f>
        <v>0</v>
      </c>
      <c r="AI69" s="299">
        <f>IF(H69&gt;I69,1,0)</f>
        <v>0</v>
      </c>
      <c r="AJ69" s="299">
        <f>IF(I69&gt;H69,1,0)</f>
        <v>0</v>
      </c>
      <c r="AK69" s="299">
        <f>IF(J69&gt;K69,1,0)</f>
        <v>0</v>
      </c>
      <c r="AL69" s="299">
        <f>IF(K69&gt;J69,1,0)</f>
        <v>0</v>
      </c>
      <c r="AM69" s="299">
        <f>IF(L69&gt;M69,1,0)</f>
        <v>0</v>
      </c>
      <c r="AN69" s="299">
        <f>IF(M69&gt;L69,1,0)</f>
        <v>0</v>
      </c>
      <c r="AO69" s="299">
        <f>IF(N69&gt;O69,1,0)</f>
        <v>0</v>
      </c>
      <c r="AP69" s="299">
        <f>IF(O69&gt;N69,1,0)</f>
        <v>0</v>
      </c>
      <c r="AQ69" s="299"/>
    </row>
    <row r="70" spans="1:43" ht="15" hidden="1" thickBot="1">
      <c r="A70" s="393"/>
      <c r="B70" s="394"/>
      <c r="C70" s="389"/>
      <c r="D70" s="404">
        <f>D69</f>
        <v>0</v>
      </c>
      <c r="E70" s="370" t="str">
        <f>E45</f>
        <v>Niederkirchen/Roßbach</v>
      </c>
      <c r="F70" s="371"/>
      <c r="G70" s="372"/>
      <c r="H70" s="373"/>
      <c r="I70" s="374"/>
      <c r="J70" s="371"/>
      <c r="K70" s="372"/>
      <c r="L70" s="373"/>
      <c r="M70" s="374"/>
      <c r="N70" s="371"/>
      <c r="O70" s="372"/>
      <c r="P70" s="375" t="str">
        <f t="shared" si="37"/>
        <v/>
      </c>
      <c r="Q70" s="390" t="str">
        <f t="shared" si="37"/>
        <v/>
      </c>
      <c r="R70" s="375" t="str">
        <f t="shared" si="38"/>
        <v/>
      </c>
      <c r="S70" s="390" t="str">
        <f t="shared" si="38"/>
        <v/>
      </c>
      <c r="T70" s="365">
        <f>IF(AND(R70&lt;&gt;"",R70=3,S70=0),3,
              (IF(AND(R70&lt;&gt;"",R70=3,S70=1),3,
                           (IF(AND(R70&lt;&gt;"",R70=3,S70=2),2,
                        (IF(AND(R70&lt;&gt;"",R70=2),1,
                                                 (IF(AND(R70&lt;&gt;"",R70=1),0,
                                                               (IF(AND(R70&lt;&gt;"",R70=0),0,
                                                                                0)))))))))))</f>
        <v>0</v>
      </c>
      <c r="U70" s="364">
        <f>IF(AND(S70&lt;&gt;"",S70=3,R70=0),3,
              (IF(AND(S70&lt;&gt;"",S70=3,R70=1),3,
                           (IF(AND(S70&lt;&gt;"",S70=3,R70=2),2,
                        (IF(AND(S70&lt;&gt;"",S70=2),1,
                                                 (IF(AND(S70&lt;&gt;"",S70=1),0,
                                                               (IF(AND(S70&lt;&gt;"",S70=0),0,
                                                                                0)))))))))))</f>
        <v>0</v>
      </c>
      <c r="V70" s="648"/>
      <c r="W70" s="649"/>
      <c r="X70" s="649"/>
      <c r="Y70" s="649"/>
      <c r="Z70" s="649"/>
      <c r="AA70" s="649"/>
      <c r="AB70" s="650"/>
      <c r="AC70" s="651" t="str">
        <f ca="1">IF(U70&lt;&gt;"","",IF(C70&lt;&gt;"","verlegt",IF(B70&lt;TODAY(),"offen","")))</f>
        <v/>
      </c>
      <c r="AD70" s="652"/>
      <c r="AE70" s="653" t="str">
        <f ca="1">IF(U70&lt;&gt;"","",IF(C70="","",IF(C70&lt;TODAY(),"offen","")))</f>
        <v/>
      </c>
      <c r="AF70" s="654"/>
      <c r="AG70" s="299">
        <f>IF(F70&gt;G70,1,0)</f>
        <v>0</v>
      </c>
      <c r="AH70" s="299">
        <f>IF(G70&gt;F70,1,0)</f>
        <v>0</v>
      </c>
      <c r="AI70" s="299">
        <f>IF(H70&gt;I70,1,0)</f>
        <v>0</v>
      </c>
      <c r="AJ70" s="299">
        <f>IF(I70&gt;H70,1,0)</f>
        <v>0</v>
      </c>
      <c r="AK70" s="299">
        <f>IF(J70&gt;K70,1,0)</f>
        <v>0</v>
      </c>
      <c r="AL70" s="299">
        <f>IF(K70&gt;J70,1,0)</f>
        <v>0</v>
      </c>
      <c r="AM70" s="299">
        <f>IF(L70&gt;M70,1,0)</f>
        <v>0</v>
      </c>
      <c r="AN70" s="299">
        <f>IF(M70&gt;L70,1,0)</f>
        <v>0</v>
      </c>
      <c r="AO70" s="299">
        <f>IF(N70&gt;O70,1,0)</f>
        <v>0</v>
      </c>
      <c r="AP70" s="299">
        <f>IF(O70&gt;N70,1,0)</f>
        <v>0</v>
      </c>
      <c r="AQ70" s="299"/>
    </row>
    <row r="71" spans="1:43" ht="15" hidden="1" thickBot="1">
      <c r="A71" s="366"/>
      <c r="B71" s="367"/>
      <c r="C71" s="377"/>
      <c r="D71" s="378">
        <f>D70</f>
        <v>0</v>
      </c>
      <c r="E71" s="379" t="str">
        <f>E48</f>
        <v>Rodenbach US II</v>
      </c>
      <c r="F71" s="380"/>
      <c r="G71" s="381"/>
      <c r="H71" s="382"/>
      <c r="I71" s="383"/>
      <c r="J71" s="380"/>
      <c r="K71" s="381"/>
      <c r="L71" s="382"/>
      <c r="M71" s="383"/>
      <c r="N71" s="380"/>
      <c r="O71" s="381"/>
      <c r="P71" s="384" t="str">
        <f t="shared" si="37"/>
        <v/>
      </c>
      <c r="Q71" s="391" t="str">
        <f t="shared" si="37"/>
        <v/>
      </c>
      <c r="R71" s="384" t="str">
        <f t="shared" si="38"/>
        <v/>
      </c>
      <c r="S71" s="391" t="str">
        <f t="shared" si="38"/>
        <v/>
      </c>
      <c r="T71" s="365">
        <f>IF(AND(R71&lt;&gt;"",R71=3,S71=0),3,
              (IF(AND(R71&lt;&gt;"",R71=3,S71=1),3,
                           (IF(AND(R71&lt;&gt;"",R71=3,S71=2),2,
                        (IF(AND(R71&lt;&gt;"",R71=2),1,
                                                 (IF(AND(R71&lt;&gt;"",R71=1),0,
                                                               (IF(AND(R71&lt;&gt;"",R71=0),0,
                                                                                0)))))))))))</f>
        <v>0</v>
      </c>
      <c r="U71" s="364">
        <f>IF(AND(S71&lt;&gt;"",S71=3,R71=0),3,
              (IF(AND(S71&lt;&gt;"",S71=3,R71=1),3,
                           (IF(AND(S71&lt;&gt;"",S71=3,R71=2),2,
                        (IF(AND(S71&lt;&gt;"",S71=2),1,
                                                 (IF(AND(S71&lt;&gt;"",S71=1),0,
                                                               (IF(AND(S71&lt;&gt;"",S71=0),0,
                                                                                0)))))))))))</f>
        <v>0</v>
      </c>
      <c r="V71" s="669"/>
      <c r="W71" s="670"/>
      <c r="X71" s="670"/>
      <c r="Y71" s="670"/>
      <c r="Z71" s="670"/>
      <c r="AA71" s="670"/>
      <c r="AB71" s="671"/>
      <c r="AC71" s="672" t="str">
        <f ca="1">IF(U71&lt;&gt;"","",IF(C71&lt;&gt;"","verlegt",IF(B71&lt;TODAY(),"offen","")))</f>
        <v/>
      </c>
      <c r="AD71" s="673"/>
      <c r="AE71" s="667" t="str">
        <f ca="1">IF(U71&lt;&gt;"","",IF(C71="","",IF(C71&lt;TODAY(),"offen","")))</f>
        <v/>
      </c>
      <c r="AF71" s="668"/>
      <c r="AG71" s="299">
        <f>IF(F71&gt;G71,1,0)</f>
        <v>0</v>
      </c>
      <c r="AH71" s="299">
        <f>IF(G71&gt;F71,1,0)</f>
        <v>0</v>
      </c>
      <c r="AI71" s="299">
        <f>IF(H71&gt;I71,1,0)</f>
        <v>0</v>
      </c>
      <c r="AJ71" s="299">
        <f>IF(I71&gt;H71,1,0)</f>
        <v>0</v>
      </c>
      <c r="AK71" s="299">
        <f>IF(J71&gt;K71,1,0)</f>
        <v>0</v>
      </c>
      <c r="AL71" s="299">
        <f>IF(K71&gt;J71,1,0)</f>
        <v>0</v>
      </c>
      <c r="AM71" s="299">
        <f>IF(L71&gt;M71,1,0)</f>
        <v>0</v>
      </c>
      <c r="AN71" s="299">
        <f>IF(M71&gt;L71,1,0)</f>
        <v>0</v>
      </c>
      <c r="AO71" s="299">
        <f>IF(N71&gt;O71,1,0)</f>
        <v>0</v>
      </c>
      <c r="AP71" s="299">
        <f>IF(O71&gt;N71,1,0)</f>
        <v>0</v>
      </c>
      <c r="AQ71" s="299"/>
    </row>
  </sheetData>
  <mergeCells count="127">
    <mergeCell ref="R1:S1"/>
    <mergeCell ref="F1:G1"/>
    <mergeCell ref="H1:I1"/>
    <mergeCell ref="J1:K1"/>
    <mergeCell ref="L1:M1"/>
    <mergeCell ref="N1:O1"/>
    <mergeCell ref="P1:Q1"/>
    <mergeCell ref="V63:AB63"/>
    <mergeCell ref="AC63:AD63"/>
    <mergeCell ref="J16:K16"/>
    <mergeCell ref="L16:M16"/>
    <mergeCell ref="N16:O16"/>
    <mergeCell ref="P16:Q16"/>
    <mergeCell ref="R16:S16"/>
    <mergeCell ref="T16:U16"/>
    <mergeCell ref="V16:AC16"/>
    <mergeCell ref="V18:AB18"/>
    <mergeCell ref="AC18:AD18"/>
    <mergeCell ref="V23:AB23"/>
    <mergeCell ref="AC23:AD23"/>
    <mergeCell ref="V28:AB28"/>
    <mergeCell ref="AC28:AD28"/>
    <mergeCell ref="F40:G40"/>
    <mergeCell ref="H40:I40"/>
    <mergeCell ref="AE63:AF63"/>
    <mergeCell ref="E3:E5"/>
    <mergeCell ref="E6:E8"/>
    <mergeCell ref="E9:E11"/>
    <mergeCell ref="E12:E14"/>
    <mergeCell ref="F2:G2"/>
    <mergeCell ref="H2:I2"/>
    <mergeCell ref="J2:K2"/>
    <mergeCell ref="L2:M2"/>
    <mergeCell ref="N2:O2"/>
    <mergeCell ref="P2:Q2"/>
    <mergeCell ref="R2:S2"/>
    <mergeCell ref="V59:AB59"/>
    <mergeCell ref="AC59:AD59"/>
    <mergeCell ref="AE59:AF59"/>
    <mergeCell ref="V61:AB61"/>
    <mergeCell ref="AC61:AD61"/>
    <mergeCell ref="AE61:AF61"/>
    <mergeCell ref="V62:AB62"/>
    <mergeCell ref="AC62:AD62"/>
    <mergeCell ref="AE62:AF62"/>
    <mergeCell ref="W2:X2"/>
    <mergeCell ref="F16:G16"/>
    <mergeCell ref="H16:I16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V69:AB69"/>
    <mergeCell ref="AC69:AD69"/>
    <mergeCell ref="AE69:AF69"/>
    <mergeCell ref="V70:AB70"/>
    <mergeCell ref="AC70:AD70"/>
    <mergeCell ref="AE70:AF70"/>
    <mergeCell ref="V71:AB71"/>
    <mergeCell ref="AC71:AD71"/>
    <mergeCell ref="AE71:AF71"/>
    <mergeCell ref="AE18:AF18"/>
    <mergeCell ref="V19:AB19"/>
    <mergeCell ref="AC19:AD19"/>
    <mergeCell ref="AE19:AF19"/>
    <mergeCell ref="V20:AB20"/>
    <mergeCell ref="AC20:AD20"/>
    <mergeCell ref="AE20:AF20"/>
    <mergeCell ref="V22:AB22"/>
    <mergeCell ref="AC22:AD22"/>
    <mergeCell ref="AE22:AF22"/>
    <mergeCell ref="AE23:AF23"/>
    <mergeCell ref="V24:AB24"/>
    <mergeCell ref="AC24:AD24"/>
    <mergeCell ref="AE24:AF24"/>
    <mergeCell ref="V26:AB26"/>
    <mergeCell ref="AC26:AD26"/>
    <mergeCell ref="AE26:AF26"/>
    <mergeCell ref="V27:AB27"/>
    <mergeCell ref="AC27:AD27"/>
    <mergeCell ref="AE27:AF27"/>
    <mergeCell ref="AE28:AF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J40:K40"/>
    <mergeCell ref="L40:M40"/>
    <mergeCell ref="N40:O40"/>
    <mergeCell ref="P40:Q40"/>
    <mergeCell ref="R40:S40"/>
    <mergeCell ref="F41:G41"/>
    <mergeCell ref="H41:I41"/>
    <mergeCell ref="J41:K41"/>
    <mergeCell ref="L41:M41"/>
    <mergeCell ref="N41:O41"/>
    <mergeCell ref="P41:Q41"/>
    <mergeCell ref="R41:S41"/>
    <mergeCell ref="E42:E44"/>
    <mergeCell ref="E45:E47"/>
    <mergeCell ref="E48:E50"/>
    <mergeCell ref="E51:E53"/>
    <mergeCell ref="F55:G55"/>
    <mergeCell ref="H55:I55"/>
    <mergeCell ref="J55:K55"/>
    <mergeCell ref="L55:M55"/>
    <mergeCell ref="N55:O55"/>
    <mergeCell ref="P55:Q55"/>
    <mergeCell ref="R55:S55"/>
    <mergeCell ref="T55:U55"/>
    <mergeCell ref="V55:AC55"/>
    <mergeCell ref="V57:AB57"/>
    <mergeCell ref="AC57:AD57"/>
    <mergeCell ref="AE57:AF57"/>
    <mergeCell ref="V58:AB58"/>
    <mergeCell ref="AC58:AD58"/>
    <mergeCell ref="AE58:AF5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103" zoomScaleNormal="103" workbookViewId="0">
      <selection activeCell="L53" sqref="L53"/>
    </sheetView>
  </sheetViews>
  <sheetFormatPr baseColWidth="10" defaultColWidth="20.6640625" defaultRowHeight="13.2"/>
  <cols>
    <col min="1" max="1" width="3.33203125" style="8" bestFit="1" customWidth="1"/>
    <col min="2" max="2" width="32.109375" style="21" bestFit="1" customWidth="1"/>
    <col min="3" max="3" width="10.44140625" style="8" bestFit="1" customWidth="1"/>
    <col min="4" max="5" width="26.6640625" style="8" bestFit="1" customWidth="1"/>
    <col min="6" max="11" width="4.33203125" style="8" customWidth="1"/>
    <col min="12" max="12" width="3.33203125" style="8" bestFit="1" customWidth="1"/>
    <col min="13" max="13" width="4" style="8" bestFit="1" customWidth="1"/>
    <col min="14" max="15" width="4.33203125" style="8" customWidth="1"/>
    <col min="16" max="17" width="4" style="8" bestFit="1" customWidth="1"/>
    <col min="18" max="18" width="4.33203125" style="8" customWidth="1"/>
    <col min="19" max="21" width="3.33203125" style="8" customWidth="1"/>
    <col min="22" max="27" width="3.33203125" style="8" hidden="1" customWidth="1"/>
    <col min="28" max="32" width="4.44140625" style="8" bestFit="1" customWidth="1"/>
    <col min="33" max="36" width="3.33203125" style="8" bestFit="1" customWidth="1"/>
    <col min="37" max="37" width="4.44140625" style="8" bestFit="1" customWidth="1"/>
    <col min="38" max="43" width="4.33203125" style="8" bestFit="1" customWidth="1"/>
    <col min="44" max="44" width="9.6640625" style="8" bestFit="1" customWidth="1"/>
    <col min="45" max="45" width="5.33203125" style="8" bestFit="1" customWidth="1"/>
    <col min="46" max="46" width="15.6640625" style="135" bestFit="1" customWidth="1"/>
    <col min="47" max="47" width="7.6640625" style="8" customWidth="1"/>
    <col min="48" max="48" width="4.6640625" style="8" customWidth="1"/>
    <col min="49" max="49" width="17.88671875" style="8" customWidth="1"/>
    <col min="50" max="59" width="3.33203125" style="8" bestFit="1" customWidth="1"/>
    <col min="60" max="60" width="3" style="8" bestFit="1" customWidth="1"/>
    <col min="61" max="61" width="3.33203125" style="8" bestFit="1" customWidth="1"/>
    <col min="62" max="62" width="11" style="8" customWidth="1"/>
    <col min="63" max="63" width="9" style="8" bestFit="1" customWidth="1"/>
    <col min="64" max="64" width="5.6640625" style="8" bestFit="1" customWidth="1"/>
    <col min="65" max="16384" width="20.6640625" style="8"/>
  </cols>
  <sheetData>
    <row r="1" spans="1:66" ht="13.8" thickBot="1">
      <c r="A1" s="1"/>
      <c r="B1" s="2"/>
      <c r="C1" s="3"/>
      <c r="D1" s="4"/>
      <c r="E1" s="4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607"/>
      <c r="AM1" s="607"/>
      <c r="AN1" s="607"/>
      <c r="AO1" s="607"/>
      <c r="AP1" s="607"/>
      <c r="AQ1" s="607"/>
      <c r="AR1" s="266"/>
      <c r="AS1" s="5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3"/>
    </row>
    <row r="2" spans="1:66" ht="58.2" customHeight="1" thickBot="1">
      <c r="A2" s="1"/>
      <c r="B2" s="2"/>
      <c r="C2" s="3"/>
      <c r="D2" s="9"/>
      <c r="E2" s="10" t="s">
        <v>56</v>
      </c>
      <c r="F2" s="608" t="str">
        <f>E3</f>
        <v>TV Otterberg</v>
      </c>
      <c r="G2" s="608"/>
      <c r="H2" s="608" t="str">
        <f>E6</f>
        <v>Feuerball KL</v>
      </c>
      <c r="I2" s="608"/>
      <c r="J2" s="608" t="str">
        <f>E9</f>
        <v>Rodenbach/Weilerbach</v>
      </c>
      <c r="K2" s="608"/>
      <c r="L2" s="608" t="str">
        <f>E12</f>
        <v>TV Rodenbach US</v>
      </c>
      <c r="M2" s="608"/>
      <c r="N2" s="608" t="str">
        <f>E15</f>
        <v>Niederkirchen/Roßbach II</v>
      </c>
      <c r="O2" s="608"/>
      <c r="P2" s="608">
        <f>E18</f>
        <v>0</v>
      </c>
      <c r="Q2" s="608"/>
      <c r="R2" s="609">
        <f>E21</f>
        <v>0</v>
      </c>
      <c r="S2" s="609"/>
      <c r="T2" s="610"/>
      <c r="U2" s="610"/>
      <c r="V2" s="610">
        <f>E27</f>
        <v>0</v>
      </c>
      <c r="W2" s="610"/>
      <c r="X2" s="610">
        <f>E30</f>
        <v>0</v>
      </c>
      <c r="Y2" s="610"/>
      <c r="Z2" s="680">
        <f>E33</f>
        <v>0</v>
      </c>
      <c r="AA2" s="680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681" t="s">
        <v>6</v>
      </c>
      <c r="AH2" s="682"/>
      <c r="AI2" s="681" t="s">
        <v>7</v>
      </c>
      <c r="AJ2" s="682"/>
      <c r="AK2" s="11" t="s">
        <v>8</v>
      </c>
      <c r="AL2" s="676" t="s">
        <v>9</v>
      </c>
      <c r="AM2" s="676"/>
      <c r="AN2" s="674" t="s">
        <v>10</v>
      </c>
      <c r="AO2" s="674"/>
      <c r="AP2" s="675" t="s">
        <v>11</v>
      </c>
      <c r="AQ2" s="675"/>
      <c r="AR2" s="12" t="s">
        <v>12</v>
      </c>
      <c r="AS2" s="13" t="s">
        <v>8</v>
      </c>
      <c r="AT2" s="14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</v>
      </c>
      <c r="BE2" s="16"/>
      <c r="BF2" s="15"/>
      <c r="BG2" s="16"/>
      <c r="BH2" s="15" t="s">
        <v>19</v>
      </c>
      <c r="BI2" s="15" t="s">
        <v>20</v>
      </c>
      <c r="BJ2" s="17"/>
      <c r="BK2" s="18" t="s">
        <v>21</v>
      </c>
      <c r="BL2" s="17"/>
      <c r="BM2" s="19"/>
      <c r="BN2" s="19"/>
    </row>
    <row r="3" spans="1:66" ht="16.2" thickBot="1">
      <c r="A3" s="20"/>
      <c r="C3" s="22"/>
      <c r="D3" s="23"/>
      <c r="E3" s="619" t="s">
        <v>52</v>
      </c>
      <c r="F3" s="24" t="s">
        <v>22</v>
      </c>
      <c r="G3" s="25" t="s">
        <v>22</v>
      </c>
      <c r="H3" s="26">
        <f>P39</f>
        <v>75</v>
      </c>
      <c r="I3" s="27">
        <f>Q39</f>
        <v>56</v>
      </c>
      <c r="J3" s="28">
        <f>P40</f>
        <v>75</v>
      </c>
      <c r="K3" s="29">
        <f>Q40</f>
        <v>50</v>
      </c>
      <c r="L3" s="26">
        <f>P41</f>
        <v>100</v>
      </c>
      <c r="M3" s="30">
        <f>Q41</f>
        <v>107</v>
      </c>
      <c r="N3" s="24" t="str">
        <f>P42</f>
        <v/>
      </c>
      <c r="O3" s="25" t="str">
        <f>Q42</f>
        <v/>
      </c>
      <c r="P3" s="256" t="str">
        <f>P43</f>
        <v/>
      </c>
      <c r="Q3" s="257" t="str">
        <f>Q43</f>
        <v/>
      </c>
      <c r="R3" s="246" t="str">
        <f>P44</f>
        <v/>
      </c>
      <c r="S3" s="247" t="str">
        <f>Q44</f>
        <v/>
      </c>
      <c r="T3" s="235"/>
      <c r="U3" s="236"/>
      <c r="V3" s="32" t="str">
        <f>P46</f>
        <v/>
      </c>
      <c r="W3" s="33" t="str">
        <f>Q46</f>
        <v/>
      </c>
      <c r="X3" s="34" t="str">
        <f>P47</f>
        <v/>
      </c>
      <c r="Y3" s="35" t="str">
        <f>Q47</f>
        <v/>
      </c>
      <c r="Z3" s="36" t="str">
        <f>P48</f>
        <v/>
      </c>
      <c r="AA3" s="36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7">
        <f t="shared" ref="AL3:AM5" si="0">SUM(H3,J3,L3,N3,P3,R3,T3,V3,X3,Z3)</f>
        <v>250</v>
      </c>
      <c r="AM3" s="38">
        <f t="shared" si="0"/>
        <v>213</v>
      </c>
      <c r="AN3" s="38">
        <f>SUM(G6,G9,G12,G15,G18,G21,G24,G27,G30,G33)</f>
        <v>173</v>
      </c>
      <c r="AO3" s="39">
        <f>SUM(F6,F9,F12,F15,F18,F21,F24,F27,F30,F33)</f>
        <v>112</v>
      </c>
      <c r="AP3" s="40">
        <f>AL3+AN3</f>
        <v>423</v>
      </c>
      <c r="AQ3" s="41">
        <f>AM3+AO3</f>
        <v>325</v>
      </c>
      <c r="AR3" s="42">
        <f>IF(AQ3=0,"",AP3/AQ3)</f>
        <v>1.3015384615384615</v>
      </c>
      <c r="AS3" s="43"/>
      <c r="AT3" s="44" t="s">
        <v>23</v>
      </c>
      <c r="AU3" s="45"/>
      <c r="AV3" s="45"/>
      <c r="AW3" s="45"/>
      <c r="AX3" s="45">
        <f>IF(H4&gt;I4,1,0)</f>
        <v>1</v>
      </c>
      <c r="AY3" s="46">
        <f>IF(J4&gt;K4,1,0)</f>
        <v>1</v>
      </c>
      <c r="AZ3" s="45">
        <f>IF(L4&gt;M4,1,0)</f>
        <v>0</v>
      </c>
      <c r="BA3" s="46">
        <f>IF(N4&gt;O4,1,0)</f>
        <v>0</v>
      </c>
      <c r="BB3" s="45">
        <f>IF(P4&gt;Q4,1,0)</f>
        <v>0</v>
      </c>
      <c r="BC3" s="46">
        <f>IF(R4&gt;S4,1,0)</f>
        <v>0</v>
      </c>
      <c r="BD3" s="45"/>
      <c r="BE3" s="46"/>
      <c r="BF3" s="45"/>
      <c r="BG3" s="46"/>
      <c r="BH3" s="45">
        <f>SUM(AX3:BG3)</f>
        <v>2</v>
      </c>
      <c r="BI3" s="17"/>
      <c r="BJ3" s="17">
        <f>IF(AQ3&lt;&gt;0,ROUND(AP3/AQ3,1)*10,AP3*10)</f>
        <v>13</v>
      </c>
      <c r="BK3" s="17">
        <f>IF(AQ3&lt;&gt;0,AP3/AQ3,0)</f>
        <v>1.3015384615384615</v>
      </c>
      <c r="BL3" s="18" t="s">
        <v>24</v>
      </c>
      <c r="BM3" s="19"/>
      <c r="BN3" s="19"/>
    </row>
    <row r="4" spans="1:66" ht="15.6">
      <c r="A4" s="20"/>
      <c r="C4" s="22"/>
      <c r="D4" s="23"/>
      <c r="E4" s="620"/>
      <c r="F4" s="47" t="s">
        <v>22</v>
      </c>
      <c r="G4" s="48" t="s">
        <v>22</v>
      </c>
      <c r="H4" s="49">
        <f>R39</f>
        <v>3</v>
      </c>
      <c r="I4" s="50">
        <f>S39</f>
        <v>0</v>
      </c>
      <c r="J4" s="51">
        <f>R40</f>
        <v>3</v>
      </c>
      <c r="K4" s="52">
        <f>S40</f>
        <v>0</v>
      </c>
      <c r="L4" s="49">
        <f>R41</f>
        <v>2</v>
      </c>
      <c r="M4" s="53">
        <f>S41</f>
        <v>3</v>
      </c>
      <c r="N4" s="47" t="str">
        <f>R42</f>
        <v/>
      </c>
      <c r="O4" s="48" t="str">
        <f>S42</f>
        <v/>
      </c>
      <c r="P4" s="258" t="str">
        <f>R43</f>
        <v/>
      </c>
      <c r="Q4" s="259" t="str">
        <f>S43</f>
        <v/>
      </c>
      <c r="R4" s="248" t="str">
        <f>R44</f>
        <v/>
      </c>
      <c r="S4" s="249" t="str">
        <f>S44</f>
        <v/>
      </c>
      <c r="T4" s="237"/>
      <c r="U4" s="238"/>
      <c r="V4" s="55" t="str">
        <f>R46</f>
        <v/>
      </c>
      <c r="W4" s="56" t="str">
        <f>S46</f>
        <v/>
      </c>
      <c r="X4" s="57" t="str">
        <f>R47</f>
        <v/>
      </c>
      <c r="Y4" s="35" t="str">
        <f>S47</f>
        <v/>
      </c>
      <c r="Z4" s="36" t="str">
        <f>R48</f>
        <v/>
      </c>
      <c r="AA4" s="36" t="str">
        <f>S48</f>
        <v/>
      </c>
      <c r="AB4" s="36">
        <f>BI49</f>
        <v>5</v>
      </c>
      <c r="AC4" s="36">
        <f>BA49+BE49</f>
        <v>4</v>
      </c>
      <c r="AD4" s="36">
        <f>BB49+BF49</f>
        <v>0</v>
      </c>
      <c r="AE4" s="36">
        <f>BC49+BG49</f>
        <v>1</v>
      </c>
      <c r="AF4" s="36">
        <f>BD49+BH49</f>
        <v>0</v>
      </c>
      <c r="AG4" s="36">
        <f>AP4</f>
        <v>14</v>
      </c>
      <c r="AH4" s="36">
        <f>AQ4</f>
        <v>4</v>
      </c>
      <c r="AI4" s="58">
        <f>AP5</f>
        <v>13</v>
      </c>
      <c r="AJ4" s="58">
        <f>AQ5</f>
        <v>2</v>
      </c>
      <c r="AK4" s="36">
        <f>BD4</f>
        <v>1</v>
      </c>
      <c r="AL4" s="37">
        <f t="shared" si="0"/>
        <v>8</v>
      </c>
      <c r="AM4" s="37">
        <f t="shared" si="0"/>
        <v>3</v>
      </c>
      <c r="AN4" s="59">
        <f>SUM(G7,G10,G13,G16,G19,G22,G25,G28,G31,G34)</f>
        <v>6</v>
      </c>
      <c r="AO4" s="60">
        <f>SUM(F7,F10,F13,F16,F19,F22,F25,F28,F31,F34)</f>
        <v>1</v>
      </c>
      <c r="AP4" s="61">
        <f t="shared" ref="AP4:AQ35" si="1">AL4+AN4</f>
        <v>14</v>
      </c>
      <c r="AQ4" s="62">
        <f t="shared" si="1"/>
        <v>4</v>
      </c>
      <c r="AR4" s="42">
        <f>IF(AQ4=0,"",AP4/AQ4)</f>
        <v>3.5</v>
      </c>
      <c r="AS4" s="63"/>
      <c r="AT4" s="44"/>
      <c r="AU4" s="45"/>
      <c r="AV4" s="64"/>
      <c r="AW4" s="65">
        <f>AP5*10000000-AQ5*100000+BJ4+BJ3</f>
        <v>129835013</v>
      </c>
      <c r="AX4" s="45"/>
      <c r="AY4" s="46">
        <f>IF(AW4&lt;AW7,7,6)</f>
        <v>6</v>
      </c>
      <c r="AZ4" s="45">
        <f>IF(AW4&lt;AW10,AY4,AY4-1)</f>
        <v>5</v>
      </c>
      <c r="BA4" s="46">
        <f>IF(AW4&lt;AW13,AZ4,AZ4-1)</f>
        <v>4</v>
      </c>
      <c r="BB4" s="45">
        <f>IF(AW4&lt;AW16,BA4,BA4-1)</f>
        <v>3</v>
      </c>
      <c r="BC4" s="46">
        <f>IF(AW4&lt;AW19,BB4,BB4-1)</f>
        <v>2</v>
      </c>
      <c r="BD4" s="45">
        <f>IF(AW4&lt;AW22,BC4,BC4-1)</f>
        <v>1</v>
      </c>
      <c r="BE4" s="46"/>
      <c r="BF4" s="45"/>
      <c r="BG4" s="46"/>
      <c r="BH4" s="45"/>
      <c r="BI4" s="17">
        <f>BH3+BH5</f>
        <v>4</v>
      </c>
      <c r="BJ4" s="17">
        <f>IF(AQ4&lt;&gt;0,ROUND(AP4/AQ4,1)*10000, AP4*10000)</f>
        <v>35000</v>
      </c>
      <c r="BK4" s="17">
        <f>IF(AQ4&lt;&gt;0,AP4/AQ4,0)</f>
        <v>3.5</v>
      </c>
      <c r="BL4" s="18" t="s">
        <v>6</v>
      </c>
      <c r="BM4" s="19"/>
      <c r="BN4" s="19"/>
    </row>
    <row r="5" spans="1:66" ht="16.2" thickBot="1">
      <c r="A5" s="20"/>
      <c r="C5" s="22"/>
      <c r="D5" s="23"/>
      <c r="E5" s="621"/>
      <c r="F5" s="66" t="s">
        <v>22</v>
      </c>
      <c r="G5" s="67" t="s">
        <v>22</v>
      </c>
      <c r="H5" s="68">
        <f>T39</f>
        <v>3</v>
      </c>
      <c r="I5" s="69">
        <f>U39</f>
        <v>0</v>
      </c>
      <c r="J5" s="70">
        <f>T40</f>
        <v>3</v>
      </c>
      <c r="K5" s="71">
        <f>U40</f>
        <v>0</v>
      </c>
      <c r="L5" s="68">
        <f>T41</f>
        <v>1</v>
      </c>
      <c r="M5" s="72">
        <f>U41</f>
        <v>2</v>
      </c>
      <c r="N5" s="66">
        <f>T42</f>
        <v>0</v>
      </c>
      <c r="O5" s="67">
        <f>U42</f>
        <v>0</v>
      </c>
      <c r="P5" s="260">
        <f>T43</f>
        <v>0</v>
      </c>
      <c r="Q5" s="261">
        <f>U43</f>
        <v>0</v>
      </c>
      <c r="R5" s="250">
        <f>T44</f>
        <v>0</v>
      </c>
      <c r="S5" s="251">
        <f>U44</f>
        <v>0</v>
      </c>
      <c r="T5" s="239"/>
      <c r="U5" s="240"/>
      <c r="V5" s="74">
        <f>T46</f>
        <v>0</v>
      </c>
      <c r="W5" s="75">
        <f>U46</f>
        <v>0</v>
      </c>
      <c r="X5" s="76">
        <f>T47</f>
        <v>0</v>
      </c>
      <c r="Y5" s="77">
        <f>U47</f>
        <v>0</v>
      </c>
      <c r="Z5" s="78">
        <f>T48</f>
        <v>0</v>
      </c>
      <c r="AA5" s="78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7</v>
      </c>
      <c r="AM5" s="79">
        <f t="shared" si="0"/>
        <v>2</v>
      </c>
      <c r="AN5" s="80">
        <f>SUM(G8,G11,G14,G17,G20,G23,G26,G29,G32,G35)</f>
        <v>6</v>
      </c>
      <c r="AO5" s="81">
        <f>SUM(F8,F11,F14,F17,F20,F23,F26,F29,F32,F35)</f>
        <v>0</v>
      </c>
      <c r="AP5" s="82">
        <f t="shared" si="1"/>
        <v>13</v>
      </c>
      <c r="AQ5" s="83">
        <f t="shared" si="1"/>
        <v>2</v>
      </c>
      <c r="AR5" s="84"/>
      <c r="AS5" s="85"/>
      <c r="AT5" s="86" t="s">
        <v>25</v>
      </c>
      <c r="AU5" s="87"/>
      <c r="AV5" s="87"/>
      <c r="AW5" s="88"/>
      <c r="AX5" s="87">
        <f>IF(F7&lt;G7,1,0)</f>
        <v>0</v>
      </c>
      <c r="AY5" s="89">
        <f>IF(F10&lt;G10,1,0)</f>
        <v>0</v>
      </c>
      <c r="AZ5" s="87">
        <f>IF(F13&lt;G13,1,0)</f>
        <v>1</v>
      </c>
      <c r="BA5" s="89">
        <f>IF(F16&lt;G16,1,0)</f>
        <v>1</v>
      </c>
      <c r="BB5" s="87">
        <f>IF(F19&lt;G19,1,0)</f>
        <v>0</v>
      </c>
      <c r="BC5" s="89">
        <f>IF(F22&lt;G22,1,0)</f>
        <v>0</v>
      </c>
      <c r="BD5" s="87"/>
      <c r="BE5" s="46"/>
      <c r="BF5" s="45"/>
      <c r="BG5" s="46"/>
      <c r="BH5" s="45">
        <f>SUM(AX5:BG5)</f>
        <v>2</v>
      </c>
      <c r="BI5" s="17"/>
      <c r="BJ5" s="17"/>
      <c r="BK5" s="17"/>
      <c r="BL5" s="17"/>
      <c r="BM5" s="19"/>
      <c r="BN5" s="19"/>
    </row>
    <row r="6" spans="1:66" ht="16.2" thickBot="1">
      <c r="A6" s="20"/>
      <c r="C6" s="22"/>
      <c r="D6" s="23"/>
      <c r="E6" s="619" t="s">
        <v>64</v>
      </c>
      <c r="F6" s="24" t="str">
        <f>P50</f>
        <v/>
      </c>
      <c r="G6" s="25" t="str">
        <f>Q50</f>
        <v/>
      </c>
      <c r="H6" s="90" t="s">
        <v>22</v>
      </c>
      <c r="I6" s="91" t="s">
        <v>22</v>
      </c>
      <c r="J6" s="24">
        <f>P51</f>
        <v>81</v>
      </c>
      <c r="K6" s="25">
        <f>Q51</f>
        <v>98</v>
      </c>
      <c r="L6" s="90" t="str">
        <f>P52</f>
        <v/>
      </c>
      <c r="M6" s="91" t="str">
        <f>Q52</f>
        <v/>
      </c>
      <c r="N6" s="92">
        <f>P53</f>
        <v>44</v>
      </c>
      <c r="O6" s="93">
        <f>Q53</f>
        <v>75</v>
      </c>
      <c r="P6" s="262" t="str">
        <f>P54</f>
        <v/>
      </c>
      <c r="Q6" s="263" t="str">
        <f>Q54</f>
        <v/>
      </c>
      <c r="R6" s="252" t="str">
        <f>P55</f>
        <v/>
      </c>
      <c r="S6" s="253" t="str">
        <f>Q55</f>
        <v/>
      </c>
      <c r="T6" s="241"/>
      <c r="U6" s="242"/>
      <c r="V6" s="94" t="str">
        <f>P57</f>
        <v/>
      </c>
      <c r="W6" s="95" t="str">
        <f>Q57</f>
        <v/>
      </c>
      <c r="X6" s="96" t="str">
        <f>P58</f>
        <v/>
      </c>
      <c r="Y6" s="97" t="str">
        <f>Q58</f>
        <v/>
      </c>
      <c r="Z6" s="98" t="str">
        <f>P59</f>
        <v/>
      </c>
      <c r="AA6" s="98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2">SUM(F6,J6,L6,N6,P6,R6,T6,V6,X6,Z6)</f>
        <v>125</v>
      </c>
      <c r="AM6" s="100">
        <f t="shared" si="2"/>
        <v>173</v>
      </c>
      <c r="AN6" s="99">
        <f>SUM(I3,I9,I12,I15,I18,I21,I24,I27,I30,I33)</f>
        <v>215</v>
      </c>
      <c r="AO6" s="101">
        <f>SUM(H3,H9,H12,H15,H18,H21,H24,H27,H30,H33)</f>
        <v>274</v>
      </c>
      <c r="AP6" s="102">
        <f t="shared" si="1"/>
        <v>340</v>
      </c>
      <c r="AQ6" s="41">
        <f t="shared" si="1"/>
        <v>447</v>
      </c>
      <c r="AR6" s="42">
        <f>IF(AQ6=0,"",AP6/AQ6)</f>
        <v>0.76062639821029088</v>
      </c>
      <c r="AS6" s="43"/>
      <c r="AT6" s="44" t="s">
        <v>23</v>
      </c>
      <c r="AU6" s="17"/>
      <c r="AV6" s="17"/>
      <c r="AW6" s="103"/>
      <c r="AX6" s="17">
        <f>IF(F7&gt;G7,1,0)</f>
        <v>0</v>
      </c>
      <c r="AY6" s="46">
        <f>IF(J7&gt;K7,1,0)</f>
        <v>0</v>
      </c>
      <c r="AZ6" s="17">
        <f>IF(L7&gt;M7,1,0)</f>
        <v>0</v>
      </c>
      <c r="BA6" s="46">
        <f>IF(N7&gt;O7,1,0)</f>
        <v>0</v>
      </c>
      <c r="BB6" s="17">
        <f>IF(P7&gt;Q7,1,0)</f>
        <v>0</v>
      </c>
      <c r="BC6" s="46">
        <f>IF(R7&gt;S7,1,0)</f>
        <v>0</v>
      </c>
      <c r="BD6" s="17"/>
      <c r="BE6" s="46"/>
      <c r="BF6" s="17"/>
      <c r="BG6" s="46"/>
      <c r="BH6" s="17">
        <f>SUM(AX6:BG6)</f>
        <v>0</v>
      </c>
      <c r="BI6" s="17"/>
      <c r="BJ6" s="17">
        <f>IF(AQ6&lt;&gt;0,ROUND(AP6/AQ6,1)*10,AP6*10)</f>
        <v>8</v>
      </c>
      <c r="BK6" s="17">
        <f t="shared" ref="BK6:BK34" si="3">IF(AQ6&lt;&gt;0,AP6/AQ6,0)</f>
        <v>0.76062639821029088</v>
      </c>
      <c r="BL6" s="18" t="s">
        <v>24</v>
      </c>
      <c r="BM6" s="19"/>
      <c r="BN6" s="19"/>
    </row>
    <row r="7" spans="1:66" ht="15.6">
      <c r="A7" s="20"/>
      <c r="C7" s="22"/>
      <c r="D7" s="23"/>
      <c r="E7" s="620"/>
      <c r="F7" s="47" t="str">
        <f>R50</f>
        <v/>
      </c>
      <c r="G7" s="48" t="str">
        <f>S50</f>
        <v/>
      </c>
      <c r="H7" s="49" t="s">
        <v>22</v>
      </c>
      <c r="I7" s="53" t="s">
        <v>22</v>
      </c>
      <c r="J7" s="47">
        <f>R51</f>
        <v>1</v>
      </c>
      <c r="K7" s="48">
        <f>S51</f>
        <v>3</v>
      </c>
      <c r="L7" s="49" t="str">
        <f>R52</f>
        <v/>
      </c>
      <c r="M7" s="53" t="str">
        <f>S52</f>
        <v/>
      </c>
      <c r="N7" s="47">
        <f>R53</f>
        <v>0</v>
      </c>
      <c r="O7" s="48">
        <f>S53</f>
        <v>3</v>
      </c>
      <c r="P7" s="258" t="str">
        <f>R54</f>
        <v/>
      </c>
      <c r="Q7" s="259" t="str">
        <f>S54</f>
        <v/>
      </c>
      <c r="R7" s="248" t="str">
        <f>R55</f>
        <v/>
      </c>
      <c r="S7" s="249" t="str">
        <f>S55</f>
        <v/>
      </c>
      <c r="T7" s="237"/>
      <c r="U7" s="238"/>
      <c r="V7" s="55" t="str">
        <f>R57</f>
        <v/>
      </c>
      <c r="W7" s="56" t="str">
        <f>S57</f>
        <v/>
      </c>
      <c r="X7" s="57" t="str">
        <f>R58</f>
        <v/>
      </c>
      <c r="Y7" s="35" t="str">
        <f>S58</f>
        <v/>
      </c>
      <c r="Z7" s="36" t="str">
        <f>R59</f>
        <v/>
      </c>
      <c r="AA7" s="36" t="str">
        <f>S59</f>
        <v/>
      </c>
      <c r="AB7" s="36">
        <f>BI60</f>
        <v>5</v>
      </c>
      <c r="AC7" s="36">
        <f>BA60+BE60</f>
        <v>0</v>
      </c>
      <c r="AD7" s="36">
        <f>BB60+BF60</f>
        <v>0</v>
      </c>
      <c r="AE7" s="36">
        <f>BC60+BG60</f>
        <v>1</v>
      </c>
      <c r="AF7" s="36">
        <f>BD60+BH60</f>
        <v>4</v>
      </c>
      <c r="AG7" s="36">
        <f>AP7</f>
        <v>4</v>
      </c>
      <c r="AH7" s="36">
        <f>AQ7</f>
        <v>15</v>
      </c>
      <c r="AI7" s="58">
        <f>AP8</f>
        <v>1</v>
      </c>
      <c r="AJ7" s="58">
        <f>AQ8</f>
        <v>14</v>
      </c>
      <c r="AK7" s="36">
        <f>BD7</f>
        <v>5</v>
      </c>
      <c r="AL7" s="59">
        <f t="shared" si="2"/>
        <v>1</v>
      </c>
      <c r="AM7" s="59">
        <f t="shared" si="2"/>
        <v>6</v>
      </c>
      <c r="AN7" s="37">
        <f>SUM(I4,I10,I13,I16,I19,I22,I25,I28,I31,I34)</f>
        <v>3</v>
      </c>
      <c r="AO7" s="60">
        <f>SUM(H4,H10,H13,H16,H19,H22,H25,H28,H31,H34)</f>
        <v>9</v>
      </c>
      <c r="AP7" s="61">
        <f t="shared" si="1"/>
        <v>4</v>
      </c>
      <c r="AQ7" s="62">
        <f t="shared" si="1"/>
        <v>15</v>
      </c>
      <c r="AR7" s="42">
        <f>IF(AQ7=0,"",AP7/AQ7)</f>
        <v>0.26666666666666666</v>
      </c>
      <c r="AS7" s="63"/>
      <c r="AT7" s="44"/>
      <c r="AU7" s="17"/>
      <c r="AV7" s="104"/>
      <c r="AW7" s="65">
        <f>AP8*10000000-AQ8*100000+BJ7+BJ6</f>
        <v>8603008</v>
      </c>
      <c r="AX7" s="17"/>
      <c r="AY7" s="46">
        <f>IF(AW7&lt;AW10,7,6)</f>
        <v>7</v>
      </c>
      <c r="AZ7" s="17">
        <f>IF(AW7&lt;AW13,AY7,AY7-1)</f>
        <v>7</v>
      </c>
      <c r="BA7" s="46">
        <f>IF(AW7&lt;AW16,AZ7,AZ7-1)</f>
        <v>7</v>
      </c>
      <c r="BB7" s="17">
        <f>IF(AW7&lt;AW19,BA7,BA7-1)</f>
        <v>6</v>
      </c>
      <c r="BC7" s="46">
        <f>IF(AW7&lt;AW22,BB7,BB7-1)</f>
        <v>5</v>
      </c>
      <c r="BD7" s="17">
        <f>IF(AW7&lt;AW4,BC7,BC7-1)</f>
        <v>5</v>
      </c>
      <c r="BE7" s="46"/>
      <c r="BF7" s="17"/>
      <c r="BG7" s="46"/>
      <c r="BH7" s="17"/>
      <c r="BI7" s="17">
        <f>BH6+BH8</f>
        <v>0</v>
      </c>
      <c r="BJ7" s="17">
        <f>IF(AQ7&lt;&gt;0,ROUND(AP7/AQ7,1)*10000,AP7*10000)</f>
        <v>3000</v>
      </c>
      <c r="BK7" s="17">
        <f t="shared" si="3"/>
        <v>0.26666666666666666</v>
      </c>
      <c r="BL7" s="18" t="s">
        <v>6</v>
      </c>
      <c r="BM7" s="19"/>
      <c r="BN7" s="19"/>
    </row>
    <row r="8" spans="1:66" ht="16.2" thickBot="1">
      <c r="A8" s="20"/>
      <c r="C8" s="22"/>
      <c r="D8" s="23"/>
      <c r="E8" s="621"/>
      <c r="F8" s="66">
        <f>T50</f>
        <v>0</v>
      </c>
      <c r="G8" s="67">
        <f>U50</f>
        <v>0</v>
      </c>
      <c r="H8" s="68" t="s">
        <v>22</v>
      </c>
      <c r="I8" s="72" t="s">
        <v>22</v>
      </c>
      <c r="J8" s="66">
        <f>T51</f>
        <v>0</v>
      </c>
      <c r="K8" s="67">
        <f>U51</f>
        <v>3</v>
      </c>
      <c r="L8" s="68">
        <f>T52</f>
        <v>0</v>
      </c>
      <c r="M8" s="72">
        <f>U52</f>
        <v>0</v>
      </c>
      <c r="N8" s="66">
        <f>T53</f>
        <v>0</v>
      </c>
      <c r="O8" s="67">
        <f>U53</f>
        <v>3</v>
      </c>
      <c r="P8" s="260">
        <f>T54</f>
        <v>0</v>
      </c>
      <c r="Q8" s="261">
        <f>U54</f>
        <v>0</v>
      </c>
      <c r="R8" s="250">
        <f>T55</f>
        <v>0</v>
      </c>
      <c r="S8" s="251">
        <f>U55</f>
        <v>0</v>
      </c>
      <c r="T8" s="239"/>
      <c r="U8" s="240"/>
      <c r="V8" s="74">
        <f>T57</f>
        <v>0</v>
      </c>
      <c r="W8" s="75">
        <f>U57</f>
        <v>0</v>
      </c>
      <c r="X8" s="76">
        <f>T58</f>
        <v>0</v>
      </c>
      <c r="Y8" s="77">
        <f>U58</f>
        <v>0</v>
      </c>
      <c r="Z8" s="78">
        <f>T59</f>
        <v>0</v>
      </c>
      <c r="AA8" s="78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2"/>
        <v>0</v>
      </c>
      <c r="AM8" s="105">
        <f t="shared" si="2"/>
        <v>6</v>
      </c>
      <c r="AN8" s="37">
        <f>SUM(I5,I11,I14,I17,I20,I23,I26,I29,I32,I35)</f>
        <v>1</v>
      </c>
      <c r="AO8" s="81">
        <f>SUM(H5,H11,H14,H17,H20,H23,H26,H29,H32,H35)</f>
        <v>8</v>
      </c>
      <c r="AP8" s="82">
        <f t="shared" si="1"/>
        <v>1</v>
      </c>
      <c r="AQ8" s="83">
        <f t="shared" si="1"/>
        <v>14</v>
      </c>
      <c r="AR8" s="84"/>
      <c r="AS8" s="85"/>
      <c r="AT8" s="86" t="s">
        <v>25</v>
      </c>
      <c r="AU8" s="87"/>
      <c r="AV8" s="87"/>
      <c r="AW8" s="88"/>
      <c r="AX8" s="87">
        <f>IF(H4&lt;I4,1,0)</f>
        <v>0</v>
      </c>
      <c r="AY8" s="89">
        <f>IF(H10&lt;I10,1,0)</f>
        <v>0</v>
      </c>
      <c r="AZ8" s="87">
        <f>IF(H13&lt;I13,1,0)</f>
        <v>0</v>
      </c>
      <c r="BA8" s="89">
        <f>IF(H16&lt;I16,1,0)</f>
        <v>0</v>
      </c>
      <c r="BB8" s="87">
        <f>IF(H19&lt;I19,1,0)</f>
        <v>0</v>
      </c>
      <c r="BC8" s="89">
        <f>IF(H22&lt;I22,1,0)</f>
        <v>0</v>
      </c>
      <c r="BD8" s="87"/>
      <c r="BE8" s="46"/>
      <c r="BF8" s="17"/>
      <c r="BG8" s="46"/>
      <c r="BH8" s="17">
        <f>SUM(AX8:BG8)</f>
        <v>0</v>
      </c>
      <c r="BI8" s="17"/>
      <c r="BJ8" s="17"/>
      <c r="BK8" s="17"/>
      <c r="BL8" s="17"/>
      <c r="BM8" s="19"/>
      <c r="BN8" s="19"/>
    </row>
    <row r="9" spans="1:66" ht="16.2" thickBot="1">
      <c r="A9" s="20"/>
      <c r="C9" s="22"/>
      <c r="D9" s="23"/>
      <c r="E9" s="619" t="s">
        <v>61</v>
      </c>
      <c r="F9" s="24" t="str">
        <f>P61</f>
        <v/>
      </c>
      <c r="G9" s="25" t="str">
        <f>Q61</f>
        <v/>
      </c>
      <c r="H9" s="26">
        <f>P62</f>
        <v>97</v>
      </c>
      <c r="I9" s="30">
        <f>Q62</f>
        <v>72</v>
      </c>
      <c r="J9" s="24" t="s">
        <v>22</v>
      </c>
      <c r="K9" s="25" t="s">
        <v>22</v>
      </c>
      <c r="L9" s="26">
        <f>P63</f>
        <v>99</v>
      </c>
      <c r="M9" s="30">
        <f>Q63</f>
        <v>99</v>
      </c>
      <c r="N9" s="24">
        <f>P64</f>
        <v>75</v>
      </c>
      <c r="O9" s="25">
        <f>Q64</f>
        <v>50</v>
      </c>
      <c r="P9" s="256" t="str">
        <f>P65</f>
        <v/>
      </c>
      <c r="Q9" s="257" t="str">
        <f>Q65</f>
        <v/>
      </c>
      <c r="R9" s="246" t="str">
        <f>P66</f>
        <v/>
      </c>
      <c r="S9" s="247" t="str">
        <f>Q66</f>
        <v/>
      </c>
      <c r="T9" s="235"/>
      <c r="U9" s="236"/>
      <c r="V9" s="32" t="str">
        <f>P68</f>
        <v/>
      </c>
      <c r="W9" s="33" t="str">
        <f>Q68</f>
        <v/>
      </c>
      <c r="X9" s="96" t="str">
        <f>P69</f>
        <v/>
      </c>
      <c r="Y9" s="97" t="str">
        <f>Q69</f>
        <v/>
      </c>
      <c r="Z9" s="98" t="str">
        <f>P70</f>
        <v/>
      </c>
      <c r="AA9" s="98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4">SUM(F9,H9,L9,N9,P9,R9,T9,V9,X9,Z9)</f>
        <v>271</v>
      </c>
      <c r="AM9" s="100">
        <f t="shared" si="4"/>
        <v>221</v>
      </c>
      <c r="AN9" s="38">
        <f>SUM(K3,K6,K12,K15,K18,K21,K24,K27,K30,K33)</f>
        <v>148</v>
      </c>
      <c r="AO9" s="39">
        <f>SUM(J3,J6,J12,J15,J18,J21,J24,J27,J30,J33)</f>
        <v>156</v>
      </c>
      <c r="AP9" s="102">
        <f t="shared" si="1"/>
        <v>419</v>
      </c>
      <c r="AQ9" s="41">
        <f t="shared" si="1"/>
        <v>377</v>
      </c>
      <c r="AR9" s="42">
        <f>IF(AQ9=0,"",AP9/AQ9)</f>
        <v>1.1114058355437666</v>
      </c>
      <c r="AS9" s="43"/>
      <c r="AT9" s="44" t="s">
        <v>23</v>
      </c>
      <c r="AU9" s="45"/>
      <c r="AV9" s="45"/>
      <c r="AW9" s="103"/>
      <c r="AX9" s="45">
        <f>IF(F10&gt;G10,1,0)</f>
        <v>0</v>
      </c>
      <c r="AY9" s="46">
        <f>IF(H10&gt;I10,1,0)</f>
        <v>1</v>
      </c>
      <c r="AZ9" s="45">
        <f>IF(L10&gt;M10,1,0)</f>
        <v>0</v>
      </c>
      <c r="BA9" s="46">
        <f>IF(N10&gt;O10,1,0)</f>
        <v>1</v>
      </c>
      <c r="BB9" s="45">
        <f>IF(P10&gt;Q10,1,0)</f>
        <v>0</v>
      </c>
      <c r="BC9" s="46">
        <f>IF(R10&gt;S10,1,0)</f>
        <v>0</v>
      </c>
      <c r="BD9" s="45"/>
      <c r="BE9" s="46"/>
      <c r="BF9" s="45"/>
      <c r="BG9" s="46"/>
      <c r="BH9" s="45">
        <f>SUM(AX9:BG9)</f>
        <v>2</v>
      </c>
      <c r="BI9" s="17"/>
      <c r="BJ9" s="17">
        <f>IF(AQ9&lt;&gt;0,ROUND(AP9/AQ9,1)*10,AP9*10)</f>
        <v>11</v>
      </c>
      <c r="BK9" s="17">
        <f t="shared" si="3"/>
        <v>1.1114058355437666</v>
      </c>
      <c r="BL9" s="18" t="s">
        <v>24</v>
      </c>
      <c r="BM9" s="19"/>
      <c r="BN9" s="19"/>
    </row>
    <row r="10" spans="1:66" ht="15.6">
      <c r="A10" s="20"/>
      <c r="C10" s="22"/>
      <c r="D10" s="23"/>
      <c r="E10" s="620"/>
      <c r="F10" s="47" t="str">
        <f>R61</f>
        <v/>
      </c>
      <c r="G10" s="48" t="str">
        <f>S61</f>
        <v/>
      </c>
      <c r="H10" s="49">
        <f>R62</f>
        <v>3</v>
      </c>
      <c r="I10" s="53">
        <f>S62</f>
        <v>1</v>
      </c>
      <c r="J10" s="47" t="s">
        <v>22</v>
      </c>
      <c r="K10" s="48" t="s">
        <v>22</v>
      </c>
      <c r="L10" s="49">
        <f>R63</f>
        <v>2</v>
      </c>
      <c r="M10" s="53">
        <f>S63</f>
        <v>3</v>
      </c>
      <c r="N10" s="47">
        <f>R64</f>
        <v>3</v>
      </c>
      <c r="O10" s="48">
        <f>S64</f>
        <v>0</v>
      </c>
      <c r="P10" s="258" t="str">
        <f>R65</f>
        <v/>
      </c>
      <c r="Q10" s="259" t="str">
        <f>S65</f>
        <v/>
      </c>
      <c r="R10" s="248" t="str">
        <f>R66</f>
        <v/>
      </c>
      <c r="S10" s="249" t="str">
        <f>S66</f>
        <v/>
      </c>
      <c r="T10" s="237"/>
      <c r="U10" s="238"/>
      <c r="V10" s="55" t="str">
        <f>R68</f>
        <v/>
      </c>
      <c r="W10" s="56" t="str">
        <f>S68</f>
        <v/>
      </c>
      <c r="X10" s="57" t="str">
        <f>R69</f>
        <v/>
      </c>
      <c r="Y10" s="35" t="str">
        <f>S69</f>
        <v/>
      </c>
      <c r="Z10" s="36" t="str">
        <f>R70</f>
        <v/>
      </c>
      <c r="AA10" s="36" t="str">
        <f>S70</f>
        <v/>
      </c>
      <c r="AB10" s="36">
        <f>BI71</f>
        <v>5</v>
      </c>
      <c r="AC10" s="36">
        <f>BA71+BE71</f>
        <v>3</v>
      </c>
      <c r="AD10" s="36">
        <f>BB71+BF71</f>
        <v>0</v>
      </c>
      <c r="AE10" s="36">
        <f>BC71+BG71</f>
        <v>1</v>
      </c>
      <c r="AF10" s="36">
        <f>BD71+BH71</f>
        <v>1</v>
      </c>
      <c r="AG10" s="36">
        <f>AP10</f>
        <v>11</v>
      </c>
      <c r="AH10" s="36">
        <f>AQ10</f>
        <v>8</v>
      </c>
      <c r="AI10" s="58">
        <f>AP11</f>
        <v>10</v>
      </c>
      <c r="AJ10" s="58">
        <f>AQ11</f>
        <v>5</v>
      </c>
      <c r="AK10" s="36">
        <f>BD10</f>
        <v>2</v>
      </c>
      <c r="AL10" s="59">
        <f t="shared" si="4"/>
        <v>8</v>
      </c>
      <c r="AM10" s="59">
        <f t="shared" si="4"/>
        <v>4</v>
      </c>
      <c r="AN10" s="59">
        <f>SUM(K4,K7,K13,K16,K19,K22,K25,K28,K31,K34)</f>
        <v>3</v>
      </c>
      <c r="AO10" s="60">
        <f>SUM(J4,J7,J13,J16,J19,J22,J25,J28,J31,J34)</f>
        <v>4</v>
      </c>
      <c r="AP10" s="61">
        <f t="shared" si="1"/>
        <v>11</v>
      </c>
      <c r="AQ10" s="62">
        <f t="shared" si="1"/>
        <v>8</v>
      </c>
      <c r="AR10" s="42">
        <f>IF(AQ10=0,"",AP10/AQ10)</f>
        <v>1.375</v>
      </c>
      <c r="AS10" s="63"/>
      <c r="AT10" s="44"/>
      <c r="AU10" s="45"/>
      <c r="AV10" s="64"/>
      <c r="AW10" s="65">
        <f>AP11*10000000-AQ11*100000+BJ10+BJ9</f>
        <v>99514011</v>
      </c>
      <c r="AX10" s="45"/>
      <c r="AY10" s="46">
        <f>IF(AW10&lt;AW13,7,6)</f>
        <v>6</v>
      </c>
      <c r="AZ10" s="45">
        <f>IF(AW10&lt;AW16,AY10,AY10-1)</f>
        <v>5</v>
      </c>
      <c r="BA10" s="46">
        <f>IF(AW10&lt;AW19,AZ10,AZ10-1)</f>
        <v>4</v>
      </c>
      <c r="BB10" s="45">
        <f>IF(AW10&lt;AW22,BA10,BA10-1)</f>
        <v>3</v>
      </c>
      <c r="BC10" s="46">
        <f>IF(AW10&lt;AW4,BB10,BB10-1)</f>
        <v>3</v>
      </c>
      <c r="BD10" s="45">
        <f>IF(AW10&lt;AW7,BC10,BC10-1)</f>
        <v>2</v>
      </c>
      <c r="BE10" s="46"/>
      <c r="BF10" s="45"/>
      <c r="BG10" s="46"/>
      <c r="BH10" s="45"/>
      <c r="BI10" s="17">
        <f>BH9+BH11</f>
        <v>3</v>
      </c>
      <c r="BJ10" s="17">
        <f>IF(AQ10&lt;&gt;0,ROUND(AP10/AQ10,1)*10000,AP10*10000)</f>
        <v>14000</v>
      </c>
      <c r="BK10" s="17">
        <f t="shared" si="3"/>
        <v>1.375</v>
      </c>
      <c r="BL10" s="18" t="s">
        <v>6</v>
      </c>
      <c r="BM10" s="19"/>
      <c r="BN10" s="19"/>
    </row>
    <row r="11" spans="1:66" ht="16.2" thickBot="1">
      <c r="A11" s="20"/>
      <c r="C11" s="22"/>
      <c r="D11" s="23"/>
      <c r="E11" s="621"/>
      <c r="F11" s="106">
        <f>T61</f>
        <v>0</v>
      </c>
      <c r="G11" s="107">
        <f>U61</f>
        <v>0</v>
      </c>
      <c r="H11" s="108">
        <f>T62</f>
        <v>3</v>
      </c>
      <c r="I11" s="109">
        <f>U62</f>
        <v>0</v>
      </c>
      <c r="J11" s="106" t="s">
        <v>22</v>
      </c>
      <c r="K11" s="107" t="s">
        <v>22</v>
      </c>
      <c r="L11" s="108">
        <f>T63</f>
        <v>1</v>
      </c>
      <c r="M11" s="109">
        <f>U63</f>
        <v>2</v>
      </c>
      <c r="N11" s="106">
        <f>T64</f>
        <v>3</v>
      </c>
      <c r="O11" s="107">
        <f>U64</f>
        <v>0</v>
      </c>
      <c r="P11" s="264">
        <f>T65</f>
        <v>0</v>
      </c>
      <c r="Q11" s="265">
        <f>U65</f>
        <v>0</v>
      </c>
      <c r="R11" s="254">
        <f>T66</f>
        <v>0</v>
      </c>
      <c r="S11" s="255">
        <f>U66</f>
        <v>0</v>
      </c>
      <c r="T11" s="243"/>
      <c r="U11" s="244"/>
      <c r="V11" s="110">
        <f>T68</f>
        <v>0</v>
      </c>
      <c r="W11" s="111">
        <f>U68</f>
        <v>0</v>
      </c>
      <c r="X11" s="112">
        <f>T69</f>
        <v>0</v>
      </c>
      <c r="Y11" s="77">
        <f>U69</f>
        <v>0</v>
      </c>
      <c r="Z11" s="78">
        <f>T70</f>
        <v>0</v>
      </c>
      <c r="AA11" s="78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4"/>
        <v>7</v>
      </c>
      <c r="AM11" s="114">
        <f t="shared" si="4"/>
        <v>2</v>
      </c>
      <c r="AN11" s="115">
        <f>SUM(K5,K8,K14,K17,K20,K23,K26,K29,K32,K35)</f>
        <v>3</v>
      </c>
      <c r="AO11" s="116">
        <f>SUM(J5,J8,J14,J17,J20,J23,J26,J29,J32,J35)</f>
        <v>3</v>
      </c>
      <c r="AP11" s="117">
        <f t="shared" si="1"/>
        <v>10</v>
      </c>
      <c r="AQ11" s="118">
        <f t="shared" si="1"/>
        <v>5</v>
      </c>
      <c r="AR11" s="84"/>
      <c r="AS11" s="85"/>
      <c r="AT11" s="86" t="s">
        <v>25</v>
      </c>
      <c r="AU11" s="87"/>
      <c r="AV11" s="87"/>
      <c r="AW11" s="88"/>
      <c r="AX11" s="87">
        <f>IF(J4&lt;K4,1,0)</f>
        <v>0</v>
      </c>
      <c r="AY11" s="89">
        <f>IF(J7&lt;K7,1,0)</f>
        <v>1</v>
      </c>
      <c r="AZ11" s="87">
        <f>IF(J13&lt;K13,1,0)</f>
        <v>0</v>
      </c>
      <c r="BA11" s="89">
        <f>IF(J16&lt;K16,1,0)</f>
        <v>0</v>
      </c>
      <c r="BB11" s="87">
        <f>IF(J19&lt;K19,1,0)</f>
        <v>0</v>
      </c>
      <c r="BC11" s="89">
        <f>IF(J22&lt;K22,1,0)</f>
        <v>0</v>
      </c>
      <c r="BD11" s="87"/>
      <c r="BE11" s="46"/>
      <c r="BF11" s="119"/>
      <c r="BG11" s="46"/>
      <c r="BH11" s="119">
        <f>SUM(AX11:BG11)</f>
        <v>1</v>
      </c>
      <c r="BI11" s="17"/>
      <c r="BJ11" s="17"/>
      <c r="BK11" s="17"/>
      <c r="BL11" s="17"/>
      <c r="BM11" s="19"/>
      <c r="BN11" s="19"/>
    </row>
    <row r="12" spans="1:66" ht="16.2" thickBot="1">
      <c r="A12" s="20"/>
      <c r="C12" s="22"/>
      <c r="D12" s="23"/>
      <c r="E12" s="619" t="s">
        <v>85</v>
      </c>
      <c r="F12" s="24">
        <f>P72</f>
        <v>41</v>
      </c>
      <c r="G12" s="25">
        <f>Q72</f>
        <v>75</v>
      </c>
      <c r="H12" s="26">
        <f>P73</f>
        <v>102</v>
      </c>
      <c r="I12" s="30">
        <f>Q73</f>
        <v>87</v>
      </c>
      <c r="J12" s="24" t="str">
        <f>P74</f>
        <v/>
      </c>
      <c r="K12" s="25" t="str">
        <f>Q74</f>
        <v/>
      </c>
      <c r="L12" s="26" t="s">
        <v>22</v>
      </c>
      <c r="M12" s="30" t="s">
        <v>22</v>
      </c>
      <c r="N12" s="24">
        <f>P75</f>
        <v>75</v>
      </c>
      <c r="O12" s="25">
        <f>Q75</f>
        <v>69</v>
      </c>
      <c r="P12" s="256" t="str">
        <f>P76</f>
        <v/>
      </c>
      <c r="Q12" s="257" t="str">
        <f>Q76</f>
        <v/>
      </c>
      <c r="R12" s="246" t="str">
        <f>P77</f>
        <v/>
      </c>
      <c r="S12" s="247" t="str">
        <f>Q77</f>
        <v/>
      </c>
      <c r="T12" s="235"/>
      <c r="U12" s="236"/>
      <c r="V12" s="32" t="str">
        <f>P79</f>
        <v/>
      </c>
      <c r="W12" s="33" t="str">
        <f>Q79</f>
        <v/>
      </c>
      <c r="X12" s="34" t="str">
        <f>P80</f>
        <v/>
      </c>
      <c r="Y12" s="97" t="str">
        <f>Q80</f>
        <v/>
      </c>
      <c r="Z12" s="98" t="str">
        <f>P81</f>
        <v/>
      </c>
      <c r="AA12" s="98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5">SUM(F12,H12,J12,N12,P12,R12,T12,V12,X12,Z12)</f>
        <v>218</v>
      </c>
      <c r="AM12" s="100">
        <f t="shared" si="5"/>
        <v>231</v>
      </c>
      <c r="AN12" s="38">
        <f>SUM(M3,M6,M9,M15,M18,M21,M24,M27,M30,M33)</f>
        <v>206</v>
      </c>
      <c r="AO12" s="39">
        <f>SUM(L3,L6,L9,L15,L18,L21,L24,L27,L30,L33)</f>
        <v>199</v>
      </c>
      <c r="AP12" s="102">
        <f t="shared" si="1"/>
        <v>424</v>
      </c>
      <c r="AQ12" s="41">
        <f t="shared" si="1"/>
        <v>430</v>
      </c>
      <c r="AR12" s="42">
        <f>IF(AQ12=0,"",AP12/AQ12)</f>
        <v>0.98604651162790702</v>
      </c>
      <c r="AS12" s="43"/>
      <c r="AT12" s="44" t="s">
        <v>23</v>
      </c>
      <c r="AU12" s="17"/>
      <c r="AV12" s="17"/>
      <c r="AW12" s="103"/>
      <c r="AX12" s="17">
        <f>IF(F13&gt;G13,1,0)</f>
        <v>0</v>
      </c>
      <c r="AY12" s="46">
        <f>IF(H13&gt;I13,1,0)</f>
        <v>1</v>
      </c>
      <c r="AZ12" s="17">
        <f>IF(J13&gt;K13,1,0)</f>
        <v>0</v>
      </c>
      <c r="BA12" s="46">
        <f>IF(N13&gt;O13,1,0)</f>
        <v>1</v>
      </c>
      <c r="BB12" s="17">
        <f>IF(P13&gt;Q13,1,0)</f>
        <v>0</v>
      </c>
      <c r="BC12" s="46">
        <f>IF(R13&gt;S13,1,0)</f>
        <v>0</v>
      </c>
      <c r="BD12" s="17"/>
      <c r="BE12" s="46"/>
      <c r="BF12" s="17"/>
      <c r="BG12" s="46"/>
      <c r="BH12" s="17">
        <f>SUM(AX12:BG12)</f>
        <v>2</v>
      </c>
      <c r="BI12" s="17"/>
      <c r="BJ12" s="17">
        <f>IF(AQ12&lt;&gt;0,ROUND(AP12/AQ12,1)*10,AP12*10)</f>
        <v>10</v>
      </c>
      <c r="BK12" s="17">
        <f t="shared" si="3"/>
        <v>0.98604651162790702</v>
      </c>
      <c r="BL12" s="18" t="s">
        <v>24</v>
      </c>
      <c r="BM12" s="19"/>
      <c r="BN12" s="19"/>
    </row>
    <row r="13" spans="1:66" ht="15.6">
      <c r="A13" s="20"/>
      <c r="C13" s="22"/>
      <c r="D13" s="23"/>
      <c r="E13" s="620"/>
      <c r="F13" s="47">
        <f>R72</f>
        <v>0</v>
      </c>
      <c r="G13" s="48">
        <f>S72</f>
        <v>3</v>
      </c>
      <c r="H13" s="49">
        <f>R73</f>
        <v>3</v>
      </c>
      <c r="I13" s="53">
        <f>S73</f>
        <v>2</v>
      </c>
      <c r="J13" s="47" t="str">
        <f>R74</f>
        <v/>
      </c>
      <c r="K13" s="48" t="str">
        <f>S74</f>
        <v/>
      </c>
      <c r="L13" s="49" t="s">
        <v>22</v>
      </c>
      <c r="M13" s="53" t="s">
        <v>22</v>
      </c>
      <c r="N13" s="47">
        <f>R75</f>
        <v>3</v>
      </c>
      <c r="O13" s="48">
        <f>S75</f>
        <v>0</v>
      </c>
      <c r="P13" s="258" t="str">
        <f>R76</f>
        <v/>
      </c>
      <c r="Q13" s="259" t="str">
        <f>S76</f>
        <v/>
      </c>
      <c r="R13" s="248" t="str">
        <f>R77</f>
        <v/>
      </c>
      <c r="S13" s="249" t="str">
        <f>S77</f>
        <v/>
      </c>
      <c r="T13" s="237"/>
      <c r="U13" s="238"/>
      <c r="V13" s="55" t="str">
        <f>R79</f>
        <v/>
      </c>
      <c r="W13" s="56" t="str">
        <f>S79</f>
        <v/>
      </c>
      <c r="X13" s="57" t="str">
        <f>R80</f>
        <v/>
      </c>
      <c r="Y13" s="35" t="str">
        <f>S80</f>
        <v/>
      </c>
      <c r="Z13" s="36" t="str">
        <f>R81</f>
        <v/>
      </c>
      <c r="AA13" s="36" t="str">
        <f>S81</f>
        <v/>
      </c>
      <c r="AB13" s="36">
        <f>BI82</f>
        <v>5</v>
      </c>
      <c r="AC13" s="36">
        <f>BA82+BE82</f>
        <v>1</v>
      </c>
      <c r="AD13" s="36">
        <f>BB82+BF82</f>
        <v>3</v>
      </c>
      <c r="AE13" s="36">
        <f>BC82+BG82</f>
        <v>0</v>
      </c>
      <c r="AF13" s="36">
        <f>BD82+BH82</f>
        <v>1</v>
      </c>
      <c r="AG13" s="36">
        <f>AP13</f>
        <v>12</v>
      </c>
      <c r="AH13" s="36">
        <f>AQ13</f>
        <v>9</v>
      </c>
      <c r="AI13" s="58">
        <f>AP14</f>
        <v>9</v>
      </c>
      <c r="AJ13" s="58">
        <f>AQ14</f>
        <v>6</v>
      </c>
      <c r="AK13" s="36">
        <f>BD13</f>
        <v>3</v>
      </c>
      <c r="AL13" s="59">
        <f t="shared" si="5"/>
        <v>6</v>
      </c>
      <c r="AM13" s="59">
        <f t="shared" si="5"/>
        <v>5</v>
      </c>
      <c r="AN13" s="59">
        <f>SUM(M4,M7,M10,M16,M19,M22,M25,M28,M31,M34)</f>
        <v>6</v>
      </c>
      <c r="AO13" s="60">
        <f>SUM(L4,L7,L10,L16,L19,L22,L25,L28,L31,L34)</f>
        <v>4</v>
      </c>
      <c r="AP13" s="61">
        <f t="shared" si="1"/>
        <v>12</v>
      </c>
      <c r="AQ13" s="62">
        <f t="shared" si="1"/>
        <v>9</v>
      </c>
      <c r="AR13" s="42">
        <f>IF(AQ13=0,"",AP13/AQ13)</f>
        <v>1.3333333333333333</v>
      </c>
      <c r="AS13" s="63"/>
      <c r="AT13" s="44"/>
      <c r="AU13" s="17"/>
      <c r="AV13" s="104"/>
      <c r="AW13" s="65">
        <f>AP14*10000000-AQ14*100000+BJ13+BJ12</f>
        <v>89413010</v>
      </c>
      <c r="AX13" s="17"/>
      <c r="AY13" s="46">
        <f>IF(AW13&lt;AW16,7,6)</f>
        <v>6</v>
      </c>
      <c r="AZ13" s="17">
        <f>IF(AW13&lt;AW19,AY13,AY13-1)</f>
        <v>5</v>
      </c>
      <c r="BA13" s="46">
        <f>IF(AW13&lt;AW22,AZ13,AZ13-1)</f>
        <v>4</v>
      </c>
      <c r="BB13" s="17">
        <f>IF(AW13&lt;AW4,BA13,BA13-1)</f>
        <v>4</v>
      </c>
      <c r="BC13" s="46">
        <f>IF(AW13&lt;AW7,BB13,BB13-1)</f>
        <v>3</v>
      </c>
      <c r="BD13" s="17">
        <f>IF(AW13&lt;AW10,BC13,BC13-1)</f>
        <v>3</v>
      </c>
      <c r="BE13" s="46"/>
      <c r="BF13" s="17"/>
      <c r="BG13" s="46"/>
      <c r="BH13" s="17"/>
      <c r="BI13" s="17">
        <f>BH12+BH14</f>
        <v>10</v>
      </c>
      <c r="BJ13" s="17">
        <f>IF(AQ13&lt;&gt;0,ROUND(AP13/AQ13,1)*10000,AP13*10000)</f>
        <v>13000</v>
      </c>
      <c r="BK13" s="17">
        <f t="shared" si="3"/>
        <v>1.3333333333333333</v>
      </c>
      <c r="BL13" s="18" t="s">
        <v>6</v>
      </c>
      <c r="BM13" s="19"/>
      <c r="BN13" s="19"/>
    </row>
    <row r="14" spans="1:66" ht="16.2" thickBot="1">
      <c r="A14" s="20"/>
      <c r="C14" s="22"/>
      <c r="D14" s="23"/>
      <c r="E14" s="621"/>
      <c r="F14" s="106">
        <f>T72</f>
        <v>0</v>
      </c>
      <c r="G14" s="107">
        <f>U72</f>
        <v>3</v>
      </c>
      <c r="H14" s="108">
        <f>T73</f>
        <v>2</v>
      </c>
      <c r="I14" s="109">
        <f>U73</f>
        <v>1</v>
      </c>
      <c r="J14" s="106">
        <f>T74</f>
        <v>0</v>
      </c>
      <c r="K14" s="107">
        <f>U74</f>
        <v>0</v>
      </c>
      <c r="L14" s="108" t="s">
        <v>22</v>
      </c>
      <c r="M14" s="109" t="s">
        <v>22</v>
      </c>
      <c r="N14" s="106">
        <f>T75</f>
        <v>3</v>
      </c>
      <c r="O14" s="107">
        <f>U75</f>
        <v>0</v>
      </c>
      <c r="P14" s="264">
        <f>T76</f>
        <v>0</v>
      </c>
      <c r="Q14" s="265">
        <f>U76</f>
        <v>0</v>
      </c>
      <c r="R14" s="254">
        <f>T77</f>
        <v>0</v>
      </c>
      <c r="S14" s="255">
        <f>U77</f>
        <v>0</v>
      </c>
      <c r="T14" s="243"/>
      <c r="U14" s="244"/>
      <c r="V14" s="110">
        <f>T79</f>
        <v>0</v>
      </c>
      <c r="W14" s="111">
        <f>U79</f>
        <v>0</v>
      </c>
      <c r="X14" s="112">
        <f>T80</f>
        <v>0</v>
      </c>
      <c r="Y14" s="77">
        <f>U80</f>
        <v>0</v>
      </c>
      <c r="Z14" s="78">
        <f>T81</f>
        <v>0</v>
      </c>
      <c r="AA14" s="78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5"/>
        <v>5</v>
      </c>
      <c r="AM14" s="115">
        <f t="shared" si="5"/>
        <v>4</v>
      </c>
      <c r="AN14" s="115">
        <f>SUM(M5,M8,M11,M17,M20,M23,M26,M29,M32,M35)</f>
        <v>4</v>
      </c>
      <c r="AO14" s="116">
        <f>SUM(L5,L8,L11,L17,L20,L23,L26,L29,L32,L35)</f>
        <v>2</v>
      </c>
      <c r="AP14" s="117">
        <f t="shared" si="1"/>
        <v>9</v>
      </c>
      <c r="AQ14" s="118">
        <f t="shared" si="1"/>
        <v>6</v>
      </c>
      <c r="AR14" s="84"/>
      <c r="AS14" s="85"/>
      <c r="AT14" s="86" t="s">
        <v>25</v>
      </c>
      <c r="AU14" s="87"/>
      <c r="AV14" s="87"/>
      <c r="AW14" s="88"/>
      <c r="AX14" s="87">
        <f>IF(L4&lt;M4,1,0)</f>
        <v>1</v>
      </c>
      <c r="AY14" s="46">
        <f t="shared" ref="AY14:AY35" si="6">IF(AW14&lt;AW17,7,6)</f>
        <v>6</v>
      </c>
      <c r="AZ14" s="87">
        <f>IF(L10&lt;M10,1,0)</f>
        <v>1</v>
      </c>
      <c r="BA14" s="89">
        <f>IF(L16&lt;M16,1,0)</f>
        <v>0</v>
      </c>
      <c r="BB14" s="87">
        <f>IF(L19&lt;M19,1,0)</f>
        <v>0</v>
      </c>
      <c r="BC14" s="89">
        <f>IF(L22&lt;M22,1,0)</f>
        <v>0</v>
      </c>
      <c r="BD14" s="87"/>
      <c r="BE14" s="46"/>
      <c r="BF14" s="17"/>
      <c r="BG14" s="46"/>
      <c r="BH14" s="17">
        <f>SUM(AX14:BG14)</f>
        <v>8</v>
      </c>
      <c r="BI14" s="17"/>
      <c r="BJ14" s="17"/>
      <c r="BK14" s="17"/>
      <c r="BL14" s="17"/>
      <c r="BM14" s="19"/>
      <c r="BN14" s="19"/>
    </row>
    <row r="15" spans="1:66" ht="16.2" thickBot="1">
      <c r="A15" s="20"/>
      <c r="C15" s="22"/>
      <c r="D15" s="23"/>
      <c r="E15" s="619" t="s">
        <v>63</v>
      </c>
      <c r="F15" s="24">
        <f>P83</f>
        <v>71</v>
      </c>
      <c r="G15" s="25">
        <f>Q83</f>
        <v>98</v>
      </c>
      <c r="H15" s="26" t="str">
        <f>P84</f>
        <v/>
      </c>
      <c r="I15" s="30" t="str">
        <f>Q84</f>
        <v/>
      </c>
      <c r="J15" s="24" t="str">
        <f>P85</f>
        <v/>
      </c>
      <c r="K15" s="25" t="str">
        <f>Q85</f>
        <v/>
      </c>
      <c r="L15" s="26" t="str">
        <f>P86</f>
        <v/>
      </c>
      <c r="M15" s="30" t="str">
        <f>Q86</f>
        <v/>
      </c>
      <c r="N15" s="24" t="s">
        <v>22</v>
      </c>
      <c r="O15" s="25" t="s">
        <v>22</v>
      </c>
      <c r="P15" s="256" t="str">
        <f>P87</f>
        <v/>
      </c>
      <c r="Q15" s="257" t="str">
        <f>Q87</f>
        <v/>
      </c>
      <c r="R15" s="246" t="str">
        <f>P88</f>
        <v/>
      </c>
      <c r="S15" s="247" t="str">
        <f>Q88</f>
        <v/>
      </c>
      <c r="T15" s="235"/>
      <c r="U15" s="236"/>
      <c r="V15" s="32" t="str">
        <f>P90</f>
        <v/>
      </c>
      <c r="W15" s="33" t="str">
        <f>Q90</f>
        <v/>
      </c>
      <c r="X15" s="34" t="str">
        <f>P91</f>
        <v/>
      </c>
      <c r="Y15" s="97" t="str">
        <f>Q91</f>
        <v/>
      </c>
      <c r="Z15" s="98" t="str">
        <f>P92</f>
        <v/>
      </c>
      <c r="AA15" s="98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71</v>
      </c>
      <c r="AM15" s="120">
        <f t="shared" si="7"/>
        <v>98</v>
      </c>
      <c r="AN15" s="38">
        <f>SUM(O3,O6,O9,O12,O18,O21,O24,O27,O30,O33)</f>
        <v>194</v>
      </c>
      <c r="AO15" s="39">
        <f>SUM(N3,N6,N9,N12,N18,N21,N24,N27,N30,N33)</f>
        <v>194</v>
      </c>
      <c r="AP15" s="102">
        <f t="shared" si="1"/>
        <v>265</v>
      </c>
      <c r="AQ15" s="41">
        <f t="shared" si="1"/>
        <v>292</v>
      </c>
      <c r="AR15" s="42">
        <f>IF(AQ15=0,"",AP15/AQ15)</f>
        <v>0.90753424657534243</v>
      </c>
      <c r="AS15" s="43"/>
      <c r="AT15" s="44" t="s">
        <v>23</v>
      </c>
      <c r="AU15" s="45"/>
      <c r="AV15" s="45"/>
      <c r="AW15" s="103"/>
      <c r="AX15" s="45">
        <f>IF(F16&gt;G16,1,0)</f>
        <v>0</v>
      </c>
      <c r="AY15" s="46">
        <f>IF(AW15&lt;AW18,7,6)</f>
        <v>6</v>
      </c>
      <c r="AZ15" s="45">
        <f>IF(J16&gt;K16,1,0)</f>
        <v>0</v>
      </c>
      <c r="BA15" s="46">
        <f>IF(L16&gt;M16,1,0)</f>
        <v>0</v>
      </c>
      <c r="BB15" s="45">
        <f>IF(P16&gt;Q16,1,0)</f>
        <v>0</v>
      </c>
      <c r="BC15" s="46">
        <f>IF(R16&gt;S16,1,0)</f>
        <v>0</v>
      </c>
      <c r="BD15" s="45"/>
      <c r="BE15" s="46"/>
      <c r="BF15" s="45"/>
      <c r="BG15" s="46"/>
      <c r="BH15" s="45">
        <f>SUM(AX15:BG15)</f>
        <v>6</v>
      </c>
      <c r="BI15" s="17"/>
      <c r="BJ15" s="17">
        <f>IF(AQ15&lt;&gt;0,ROUND(AP15/AQ15,1)*10,AP15*10)</f>
        <v>9</v>
      </c>
      <c r="BK15" s="17">
        <f t="shared" si="3"/>
        <v>0.90753424657534243</v>
      </c>
      <c r="BL15" s="18" t="s">
        <v>24</v>
      </c>
      <c r="BM15" s="19"/>
      <c r="BN15" s="19"/>
    </row>
    <row r="16" spans="1:66" ht="15.6">
      <c r="A16" s="20"/>
      <c r="C16" s="22"/>
      <c r="D16" s="23"/>
      <c r="E16" s="620"/>
      <c r="F16" s="47">
        <f>R83</f>
        <v>1</v>
      </c>
      <c r="G16" s="48">
        <f>S83</f>
        <v>3</v>
      </c>
      <c r="H16" s="49" t="str">
        <f>R84</f>
        <v/>
      </c>
      <c r="I16" s="53" t="str">
        <f>S84</f>
        <v/>
      </c>
      <c r="J16" s="47" t="str">
        <f>R85</f>
        <v/>
      </c>
      <c r="K16" s="48" t="str">
        <f>S85</f>
        <v/>
      </c>
      <c r="L16" s="49" t="str">
        <f>R86</f>
        <v/>
      </c>
      <c r="M16" s="53" t="str">
        <f>S86</f>
        <v/>
      </c>
      <c r="N16" s="47" t="s">
        <v>22</v>
      </c>
      <c r="O16" s="48" t="s">
        <v>22</v>
      </c>
      <c r="P16" s="258" t="str">
        <f>R87</f>
        <v/>
      </c>
      <c r="Q16" s="259" t="str">
        <f>S87</f>
        <v/>
      </c>
      <c r="R16" s="248" t="str">
        <f>R88</f>
        <v/>
      </c>
      <c r="S16" s="249" t="str">
        <f>S88</f>
        <v/>
      </c>
      <c r="T16" s="237"/>
      <c r="U16" s="238"/>
      <c r="V16" s="55" t="str">
        <f>R90</f>
        <v/>
      </c>
      <c r="W16" s="56" t="str">
        <f>S90</f>
        <v/>
      </c>
      <c r="X16" s="57" t="str">
        <f>R91</f>
        <v/>
      </c>
      <c r="Y16" s="35" t="str">
        <f>S91</f>
        <v/>
      </c>
      <c r="Z16" s="36" t="str">
        <f>R92</f>
        <v/>
      </c>
      <c r="AA16" s="36" t="str">
        <f>S92</f>
        <v/>
      </c>
      <c r="AB16" s="36">
        <f>BI93</f>
        <v>4</v>
      </c>
      <c r="AC16" s="36">
        <f>BA93+BE93</f>
        <v>1</v>
      </c>
      <c r="AD16" s="36">
        <f>BB93+BF93</f>
        <v>0</v>
      </c>
      <c r="AE16" s="36">
        <f>BC93+BG93</f>
        <v>0</v>
      </c>
      <c r="AF16" s="36">
        <f>BD93+BH93</f>
        <v>3</v>
      </c>
      <c r="AG16" s="36">
        <f>AP16</f>
        <v>4</v>
      </c>
      <c r="AH16" s="36">
        <f>AQ16</f>
        <v>9</v>
      </c>
      <c r="AI16" s="58">
        <f>AP17</f>
        <v>3</v>
      </c>
      <c r="AJ16" s="58">
        <f>AQ17</f>
        <v>9</v>
      </c>
      <c r="AK16" s="36">
        <f>BD16</f>
        <v>4</v>
      </c>
      <c r="AL16" s="59">
        <f t="shared" si="7"/>
        <v>1</v>
      </c>
      <c r="AM16" s="59">
        <f t="shared" si="7"/>
        <v>3</v>
      </c>
      <c r="AN16" s="59">
        <f>SUM(O4,O7,O10,O13,O19,O22,O25,O28,O31,O34)</f>
        <v>3</v>
      </c>
      <c r="AO16" s="60">
        <f>SUM(N4,N7,N10,N13,N19,N22,N25,N28,N31,N34)</f>
        <v>6</v>
      </c>
      <c r="AP16" s="61">
        <f t="shared" si="1"/>
        <v>4</v>
      </c>
      <c r="AQ16" s="62">
        <f t="shared" si="1"/>
        <v>9</v>
      </c>
      <c r="AR16" s="42">
        <f>IF(AQ16=0,"",AP16/AQ16)</f>
        <v>0.44444444444444442</v>
      </c>
      <c r="AS16" s="63"/>
      <c r="AT16" s="44"/>
      <c r="AU16" s="45"/>
      <c r="AV16" s="64"/>
      <c r="AW16" s="65">
        <f>AP17*10000000-AQ17*100000+BJ16+BJ15</f>
        <v>29104009</v>
      </c>
      <c r="AX16" s="45"/>
      <c r="AY16" s="46">
        <f>IF(AW16&lt;AW19,7,6)</f>
        <v>6</v>
      </c>
      <c r="AZ16" s="45">
        <f>IF(AW16&lt;AW22,AY16,AY16-1)</f>
        <v>5</v>
      </c>
      <c r="BA16" s="46">
        <f>IF(AW16&lt;AW4,AZ16,AZ16-1)</f>
        <v>5</v>
      </c>
      <c r="BB16" s="45">
        <f>IF(AW16&lt;AW7,BA16,BA16-1)</f>
        <v>4</v>
      </c>
      <c r="BC16" s="46">
        <f>IF(AW16&lt;AW10,BB16,BB16-1)</f>
        <v>4</v>
      </c>
      <c r="BD16" s="45">
        <f>IF(AW16&lt;AW13,BC16,BC16-1)</f>
        <v>4</v>
      </c>
      <c r="BE16" s="46"/>
      <c r="BF16" s="45"/>
      <c r="BG16" s="46"/>
      <c r="BH16" s="45"/>
      <c r="BI16" s="17">
        <f>BH15+BH17</f>
        <v>12</v>
      </c>
      <c r="BJ16" s="17">
        <f>IF(AQ16&lt;&gt;0,ROUND(AP16/AQ16,1)*10000,AP16*10000)</f>
        <v>4000</v>
      </c>
      <c r="BK16" s="17">
        <f t="shared" si="3"/>
        <v>0.44444444444444442</v>
      </c>
      <c r="BL16" s="18" t="s">
        <v>6</v>
      </c>
      <c r="BM16" s="19"/>
      <c r="BN16" s="19"/>
    </row>
    <row r="17" spans="1:67" ht="16.5" customHeight="1" thickBot="1">
      <c r="A17" s="20"/>
      <c r="C17" s="22"/>
      <c r="D17" s="23"/>
      <c r="E17" s="621"/>
      <c r="F17" s="106">
        <f>T83</f>
        <v>0</v>
      </c>
      <c r="G17" s="107">
        <f>U83</f>
        <v>3</v>
      </c>
      <c r="H17" s="473">
        <f>T84</f>
        <v>0</v>
      </c>
      <c r="I17" s="474">
        <f>U84</f>
        <v>0</v>
      </c>
      <c r="J17" s="106">
        <f>T85</f>
        <v>0</v>
      </c>
      <c r="K17" s="107">
        <f>U85</f>
        <v>0</v>
      </c>
      <c r="L17" s="473">
        <f>T86</f>
        <v>0</v>
      </c>
      <c r="M17" s="474">
        <f>U86</f>
        <v>0</v>
      </c>
      <c r="N17" s="106" t="s">
        <v>22</v>
      </c>
      <c r="O17" s="107" t="s">
        <v>22</v>
      </c>
      <c r="P17" s="264">
        <f>T87</f>
        <v>0</v>
      </c>
      <c r="Q17" s="265">
        <f>U87</f>
        <v>0</v>
      </c>
      <c r="R17" s="254">
        <f>T88</f>
        <v>0</v>
      </c>
      <c r="S17" s="255">
        <f>U88</f>
        <v>0</v>
      </c>
      <c r="T17" s="243"/>
      <c r="U17" s="244"/>
      <c r="V17" s="110">
        <f>T90</f>
        <v>0</v>
      </c>
      <c r="W17" s="111">
        <f>U90</f>
        <v>0</v>
      </c>
      <c r="X17" s="112">
        <f>T91</f>
        <v>0</v>
      </c>
      <c r="Y17" s="77">
        <f>U91</f>
        <v>0</v>
      </c>
      <c r="Z17" s="78">
        <f>T92</f>
        <v>0</v>
      </c>
      <c r="AA17" s="78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0</v>
      </c>
      <c r="AM17" s="115">
        <f t="shared" si="7"/>
        <v>3</v>
      </c>
      <c r="AN17" s="115">
        <f>SUM(O5,O8,O11,O14,O20,O23,O26,O29,O32,O35)</f>
        <v>3</v>
      </c>
      <c r="AO17" s="116">
        <f>SUM(N5,N8,N11,N14,N20,N23,N26,N29,N32,N35)</f>
        <v>6</v>
      </c>
      <c r="AP17" s="117">
        <f t="shared" si="1"/>
        <v>3</v>
      </c>
      <c r="AQ17" s="118">
        <f t="shared" si="1"/>
        <v>9</v>
      </c>
      <c r="AR17" s="84"/>
      <c r="AS17" s="85"/>
      <c r="AT17" s="86" t="s">
        <v>25</v>
      </c>
      <c r="AU17" s="87"/>
      <c r="AV17" s="87"/>
      <c r="AW17" s="88"/>
      <c r="AX17" s="87">
        <f>IF(N4&lt;O4,1,0)</f>
        <v>0</v>
      </c>
      <c r="AY17" s="46">
        <f>IF(AW17&lt;AW20,7,6)</f>
        <v>6</v>
      </c>
      <c r="AZ17" s="87">
        <f>IF(N10&lt;O10,1,0)</f>
        <v>0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45"/>
      <c r="BE17" s="46"/>
      <c r="BF17" s="45"/>
      <c r="BG17" s="46"/>
      <c r="BH17" s="45">
        <f>SUM(AX17:BG17)</f>
        <v>6</v>
      </c>
      <c r="BI17" s="17"/>
      <c r="BJ17" s="17"/>
      <c r="BK17" s="17"/>
      <c r="BL17" s="17"/>
      <c r="BM17" s="19"/>
      <c r="BN17" s="19"/>
    </row>
    <row r="18" spans="1:67" ht="15.75" hidden="1" customHeight="1" thickBot="1">
      <c r="A18" s="20"/>
      <c r="C18" s="22"/>
      <c r="D18" s="23"/>
      <c r="E18" s="677"/>
      <c r="F18" s="246"/>
      <c r="G18" s="475"/>
      <c r="H18" s="256"/>
      <c r="I18" s="257"/>
      <c r="J18" s="246"/>
      <c r="K18" s="475"/>
      <c r="L18" s="256"/>
      <c r="M18" s="257"/>
      <c r="N18" s="246"/>
      <c r="O18" s="475"/>
      <c r="P18" s="256"/>
      <c r="Q18" s="257"/>
      <c r="R18" s="246"/>
      <c r="S18" s="247"/>
      <c r="T18" s="235"/>
      <c r="U18" s="236"/>
      <c r="V18" s="32"/>
      <c r="W18" s="33"/>
      <c r="X18" s="34"/>
      <c r="Y18" s="97"/>
      <c r="Z18" s="98"/>
      <c r="AA18" s="98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/>
      <c r="AM18" s="120"/>
      <c r="AN18" s="38"/>
      <c r="AO18" s="39"/>
      <c r="AP18" s="102"/>
      <c r="AQ18" s="41"/>
      <c r="AR18" s="42"/>
      <c r="AS18" s="43"/>
      <c r="AT18" s="44"/>
      <c r="AU18" s="17"/>
      <c r="AV18" s="17"/>
      <c r="AW18" s="103"/>
      <c r="AX18" s="17"/>
      <c r="AY18" s="46"/>
      <c r="AZ18" s="17"/>
      <c r="BA18" s="46"/>
      <c r="BB18" s="17"/>
      <c r="BC18" s="46"/>
      <c r="BD18" s="17"/>
      <c r="BE18" s="46"/>
      <c r="BF18" s="17"/>
      <c r="BG18" s="46"/>
      <c r="BH18" s="17"/>
      <c r="BI18" s="17"/>
      <c r="BJ18" s="17"/>
      <c r="BK18" s="17"/>
      <c r="BL18" s="18"/>
      <c r="BM18" s="19"/>
      <c r="BN18" s="19"/>
    </row>
    <row r="19" spans="1:67" ht="15.75" hidden="1" customHeight="1">
      <c r="A19" s="20"/>
      <c r="C19" s="22"/>
      <c r="D19" s="23"/>
      <c r="E19" s="678"/>
      <c r="F19" s="248"/>
      <c r="G19" s="476"/>
      <c r="H19" s="258"/>
      <c r="I19" s="259"/>
      <c r="J19" s="248"/>
      <c r="K19" s="476"/>
      <c r="L19" s="258"/>
      <c r="M19" s="259"/>
      <c r="N19" s="248"/>
      <c r="O19" s="476"/>
      <c r="P19" s="258"/>
      <c r="Q19" s="259"/>
      <c r="R19" s="248"/>
      <c r="S19" s="249"/>
      <c r="T19" s="237"/>
      <c r="U19" s="238"/>
      <c r="V19" s="55"/>
      <c r="W19" s="56"/>
      <c r="X19" s="57"/>
      <c r="Y19" s="35"/>
      <c r="Z19" s="36"/>
      <c r="AA19" s="36"/>
      <c r="AB19" s="36"/>
      <c r="AC19" s="36"/>
      <c r="AD19" s="36"/>
      <c r="AE19" s="36"/>
      <c r="AF19" s="36"/>
      <c r="AG19" s="36"/>
      <c r="AH19" s="36"/>
      <c r="AI19" s="58"/>
      <c r="AJ19" s="58"/>
      <c r="AK19" s="36"/>
      <c r="AL19" s="59"/>
      <c r="AM19" s="59"/>
      <c r="AN19" s="59"/>
      <c r="AO19" s="60"/>
      <c r="AP19" s="61"/>
      <c r="AQ19" s="62"/>
      <c r="AR19" s="42"/>
      <c r="AS19" s="63"/>
      <c r="AT19" s="44"/>
      <c r="AU19" s="17"/>
      <c r="AV19" s="104"/>
      <c r="AW19" s="65"/>
      <c r="AX19" s="17"/>
      <c r="AY19" s="46"/>
      <c r="AZ19" s="17"/>
      <c r="BA19" s="46"/>
      <c r="BB19" s="17"/>
      <c r="BC19" s="46"/>
      <c r="BD19" s="17"/>
      <c r="BE19" s="46"/>
      <c r="BF19" s="17"/>
      <c r="BG19" s="46"/>
      <c r="BH19" s="17"/>
      <c r="BI19" s="17"/>
      <c r="BJ19" s="17"/>
      <c r="BK19" s="17"/>
      <c r="BL19" s="18"/>
      <c r="BM19" s="19"/>
      <c r="BN19" s="19"/>
    </row>
    <row r="20" spans="1:67" ht="16.5" hidden="1" customHeight="1" thickBot="1">
      <c r="A20" s="20"/>
      <c r="C20" s="22"/>
      <c r="D20" s="23"/>
      <c r="E20" s="679"/>
      <c r="F20" s="254"/>
      <c r="G20" s="477"/>
      <c r="H20" s="264"/>
      <c r="I20" s="265"/>
      <c r="J20" s="254"/>
      <c r="K20" s="477"/>
      <c r="L20" s="264"/>
      <c r="M20" s="265"/>
      <c r="N20" s="254"/>
      <c r="O20" s="477"/>
      <c r="P20" s="264"/>
      <c r="Q20" s="265"/>
      <c r="R20" s="254"/>
      <c r="S20" s="255"/>
      <c r="T20" s="243"/>
      <c r="U20" s="244"/>
      <c r="V20" s="110"/>
      <c r="W20" s="111"/>
      <c r="X20" s="112"/>
      <c r="Y20" s="77"/>
      <c r="Z20" s="78"/>
      <c r="AA20" s="78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/>
      <c r="AM20" s="115"/>
      <c r="AN20" s="115"/>
      <c r="AO20" s="116"/>
      <c r="AP20" s="117"/>
      <c r="AQ20" s="118"/>
      <c r="AR20" s="84"/>
      <c r="AS20" s="85"/>
      <c r="AT20" s="86"/>
      <c r="AU20" s="87"/>
      <c r="AV20" s="87"/>
      <c r="AW20" s="88"/>
      <c r="AX20" s="87"/>
      <c r="AY20" s="46"/>
      <c r="AZ20" s="87"/>
      <c r="BA20" s="89"/>
      <c r="BB20" s="87"/>
      <c r="BC20" s="89"/>
      <c r="BD20" s="87"/>
      <c r="BE20" s="46"/>
      <c r="BF20" s="17"/>
      <c r="BG20" s="46"/>
      <c r="BH20" s="17"/>
      <c r="BI20" s="17"/>
      <c r="BJ20" s="17"/>
      <c r="BK20" s="17"/>
      <c r="BL20" s="17"/>
      <c r="BM20" s="19"/>
      <c r="BN20" s="19"/>
    </row>
    <row r="21" spans="1:67" ht="15.75" hidden="1" customHeight="1">
      <c r="A21" s="20"/>
      <c r="C21" s="22"/>
      <c r="D21" s="23"/>
      <c r="E21" s="619"/>
      <c r="F21" s="478" t="str">
        <f>P105</f>
        <v/>
      </c>
      <c r="G21" s="479" t="str">
        <f>Q105</f>
        <v/>
      </c>
      <c r="H21" s="480" t="str">
        <f>P106</f>
        <v/>
      </c>
      <c r="I21" s="481" t="str">
        <f>Q106</f>
        <v/>
      </c>
      <c r="J21" s="478" t="str">
        <f>P107</f>
        <v/>
      </c>
      <c r="K21" s="479" t="str">
        <f>Q107</f>
        <v/>
      </c>
      <c r="L21" s="480" t="str">
        <f>P108</f>
        <v/>
      </c>
      <c r="M21" s="481" t="str">
        <f>Q108</f>
        <v/>
      </c>
      <c r="N21" s="482" t="str">
        <f>P109</f>
        <v/>
      </c>
      <c r="O21" s="483" t="str">
        <f>Q109</f>
        <v/>
      </c>
      <c r="P21" s="480" t="str">
        <f>P110</f>
        <v/>
      </c>
      <c r="Q21" s="481" t="str">
        <f>Q110</f>
        <v/>
      </c>
      <c r="R21" s="482" t="s">
        <v>22</v>
      </c>
      <c r="S21" s="33" t="s">
        <v>22</v>
      </c>
      <c r="T21" s="484"/>
      <c r="U21" s="485"/>
      <c r="V21" s="32" t="str">
        <f>P112</f>
        <v/>
      </c>
      <c r="W21" s="33" t="str">
        <f>Q112</f>
        <v/>
      </c>
      <c r="X21" s="34" t="str">
        <f>P113</f>
        <v/>
      </c>
      <c r="Y21" s="97" t="str">
        <f>Q113</f>
        <v/>
      </c>
      <c r="Z21" s="98" t="str">
        <f>P114</f>
        <v/>
      </c>
      <c r="AA21" s="98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8">SUM(F21,H21,J21,L21,N21,P21,T21,V21,X21,Z21)</f>
        <v>0</v>
      </c>
      <c r="AM21" s="38">
        <f t="shared" si="8"/>
        <v>0</v>
      </c>
      <c r="AN21" s="38">
        <f>SUM(S3,S6,S9,S12,S15,S18,S24,S27,S30,S33)</f>
        <v>0</v>
      </c>
      <c r="AO21" s="39">
        <f>SUM(R3,R6,R9,R12,R15,R18,R24,R27,R30,R33)</f>
        <v>0</v>
      </c>
      <c r="AP21" s="102">
        <f t="shared" si="1"/>
        <v>0</v>
      </c>
      <c r="AQ21" s="41">
        <f t="shared" si="1"/>
        <v>0</v>
      </c>
      <c r="AR21" s="42" t="str">
        <f>IF(AQ21=0,"",AP21/AQ21)</f>
        <v/>
      </c>
      <c r="AS21" s="43"/>
      <c r="AT21" s="44" t="s">
        <v>23</v>
      </c>
      <c r="AU21" s="45"/>
      <c r="AV21" s="45"/>
      <c r="AW21" s="103"/>
      <c r="AX21" s="45">
        <f>IF(F22&gt;G22,1,0)</f>
        <v>0</v>
      </c>
      <c r="AY21" s="46">
        <f t="shared" si="6"/>
        <v>6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0</v>
      </c>
      <c r="BD21" s="45"/>
      <c r="BE21" s="46"/>
      <c r="BF21" s="45"/>
      <c r="BG21" s="46"/>
      <c r="BH21" s="45">
        <f>SUM(AX21:BG21)</f>
        <v>6</v>
      </c>
      <c r="BI21" s="17"/>
      <c r="BJ21" s="17">
        <f>IF(AQ21&lt;&gt;0,ROUND(AP21/AQ21,1)*10,AP21*10)</f>
        <v>0</v>
      </c>
      <c r="BK21" s="17">
        <f t="shared" si="3"/>
        <v>0</v>
      </c>
      <c r="BL21" s="18" t="s">
        <v>24</v>
      </c>
      <c r="BM21" s="19"/>
      <c r="BN21" s="19"/>
    </row>
    <row r="22" spans="1:67" ht="15.75" hidden="1" customHeight="1">
      <c r="A22" s="20"/>
      <c r="C22" s="22"/>
      <c r="D22" s="23"/>
      <c r="E22" s="620"/>
      <c r="F22" s="486" t="str">
        <f>R105</f>
        <v/>
      </c>
      <c r="G22" s="487" t="str">
        <f>S105</f>
        <v/>
      </c>
      <c r="H22" s="139" t="str">
        <f>R106</f>
        <v/>
      </c>
      <c r="I22" s="140" t="str">
        <f>S106</f>
        <v/>
      </c>
      <c r="J22" s="486" t="str">
        <f>R107</f>
        <v/>
      </c>
      <c r="K22" s="487" t="str">
        <f>S107</f>
        <v/>
      </c>
      <c r="L22" s="139" t="str">
        <f>R108</f>
        <v/>
      </c>
      <c r="M22" s="140" t="str">
        <f>S108</f>
        <v/>
      </c>
      <c r="N22" s="158" t="str">
        <f>R109</f>
        <v/>
      </c>
      <c r="O22" s="159" t="str">
        <f>S109</f>
        <v/>
      </c>
      <c r="P22" s="139" t="str">
        <f>R110</f>
        <v/>
      </c>
      <c r="Q22" s="140" t="str">
        <f>S110</f>
        <v/>
      </c>
      <c r="R22" s="158" t="s">
        <v>22</v>
      </c>
      <c r="S22" s="56" t="s">
        <v>22</v>
      </c>
      <c r="T22" s="488"/>
      <c r="U22" s="489"/>
      <c r="V22" s="55" t="str">
        <f>R112</f>
        <v/>
      </c>
      <c r="W22" s="56" t="str">
        <f>S112</f>
        <v/>
      </c>
      <c r="X22" s="57" t="str">
        <f>R113</f>
        <v/>
      </c>
      <c r="Y22" s="35" t="str">
        <f>S113</f>
        <v/>
      </c>
      <c r="Z22" s="36" t="str">
        <f>R114</f>
        <v/>
      </c>
      <c r="AA22" s="36" t="str">
        <f>S114</f>
        <v/>
      </c>
      <c r="AB22" s="36">
        <f>BI115</f>
        <v>0</v>
      </c>
      <c r="AC22" s="36">
        <f>BA115+BE115</f>
        <v>0</v>
      </c>
      <c r="AD22" s="36">
        <f>BB115+BF115</f>
        <v>0</v>
      </c>
      <c r="AE22" s="36">
        <f>BC115+BG115</f>
        <v>0</v>
      </c>
      <c r="AF22" s="36">
        <f>BD115+BH115</f>
        <v>0</v>
      </c>
      <c r="AG22" s="36">
        <f>AP22</f>
        <v>0</v>
      </c>
      <c r="AH22" s="36">
        <f>AQ22</f>
        <v>0</v>
      </c>
      <c r="AI22" s="58">
        <f>AP23</f>
        <v>0</v>
      </c>
      <c r="AJ22" s="58">
        <f>AQ23</f>
        <v>0</v>
      </c>
      <c r="AK22" s="36">
        <f>BD22</f>
        <v>6</v>
      </c>
      <c r="AL22" s="37">
        <f t="shared" si="8"/>
        <v>0</v>
      </c>
      <c r="AM22" s="37">
        <f t="shared" si="8"/>
        <v>0</v>
      </c>
      <c r="AN22" s="59">
        <f>SUM(S4,S7,S10,S13,S16,S19,S25,S28,S31,S34)</f>
        <v>0</v>
      </c>
      <c r="AO22" s="60">
        <f>SUM(R4,R7,R10,R13,R16,R19,R25,R28,R31,R34)</f>
        <v>0</v>
      </c>
      <c r="AP22" s="61">
        <f t="shared" si="1"/>
        <v>0</v>
      </c>
      <c r="AQ22" s="62">
        <f t="shared" si="1"/>
        <v>0</v>
      </c>
      <c r="AR22" s="42" t="str">
        <f>IF(AQ22=0,"",AP22/AQ22)</f>
        <v/>
      </c>
      <c r="AS22" s="63"/>
      <c r="AT22" s="44"/>
      <c r="AU22" s="45"/>
      <c r="AV22" s="64"/>
      <c r="AW22" s="65">
        <f>AP23*10000000-AQ23*100000+BJ22+BJ21</f>
        <v>0</v>
      </c>
      <c r="AX22" s="45"/>
      <c r="AY22" s="46">
        <f>IF(AW22&lt;AW4,7,6)</f>
        <v>7</v>
      </c>
      <c r="AZ22" s="45">
        <f>IF(AW22&lt;AW7,AY22,AY22-1)</f>
        <v>7</v>
      </c>
      <c r="BA22" s="46">
        <f>IF(AW22&lt;AW10,AZ22,AZ22-1)</f>
        <v>7</v>
      </c>
      <c r="BB22" s="45">
        <f>IF(AW22&lt;AW13,BA22,BA22-1)</f>
        <v>7</v>
      </c>
      <c r="BC22" s="46">
        <f>IF(AW22&lt;AW16,BB22,BB22-1)</f>
        <v>7</v>
      </c>
      <c r="BD22" s="45">
        <f>IF(AW22&lt;AW19,BC22,BC22-1)</f>
        <v>6</v>
      </c>
      <c r="BE22" s="46"/>
      <c r="BF22" s="45"/>
      <c r="BG22" s="46"/>
      <c r="BH22" s="45"/>
      <c r="BI22" s="17">
        <f>BH21+BH23</f>
        <v>12</v>
      </c>
      <c r="BJ22" s="17">
        <f>IF(AQ22&lt;&gt;0,ROUND(AP22/AQ22,1)*10000,AP22*10000)</f>
        <v>0</v>
      </c>
      <c r="BK22" s="17">
        <f t="shared" si="3"/>
        <v>0</v>
      </c>
      <c r="BL22" s="18" t="s">
        <v>6</v>
      </c>
      <c r="BM22" s="19"/>
      <c r="BN22" s="19"/>
      <c r="BO22" s="19"/>
    </row>
    <row r="23" spans="1:67" ht="16.5" hidden="1" customHeight="1">
      <c r="A23" s="20"/>
      <c r="C23" s="22"/>
      <c r="D23" s="23"/>
      <c r="E23" s="621"/>
      <c r="F23" s="490">
        <f>T105</f>
        <v>0</v>
      </c>
      <c r="G23" s="491">
        <f>U105</f>
        <v>0</v>
      </c>
      <c r="H23" s="121">
        <f>T106</f>
        <v>0</v>
      </c>
      <c r="I23" s="122">
        <f>U106</f>
        <v>0</v>
      </c>
      <c r="J23" s="490">
        <f>T107</f>
        <v>0</v>
      </c>
      <c r="K23" s="491">
        <f>U107</f>
        <v>0</v>
      </c>
      <c r="L23" s="121">
        <f>T108</f>
        <v>0</v>
      </c>
      <c r="M23" s="122">
        <f>U108</f>
        <v>0</v>
      </c>
      <c r="N23" s="162">
        <f>T109</f>
        <v>0</v>
      </c>
      <c r="O23" s="163">
        <f>U109</f>
        <v>0</v>
      </c>
      <c r="P23" s="121">
        <f>T110</f>
        <v>0</v>
      </c>
      <c r="Q23" s="122">
        <f>U110</f>
        <v>0</v>
      </c>
      <c r="R23" s="162" t="s">
        <v>22</v>
      </c>
      <c r="S23" s="75" t="s">
        <v>22</v>
      </c>
      <c r="T23" s="492"/>
      <c r="U23" s="493"/>
      <c r="V23" s="74">
        <f>T112</f>
        <v>0</v>
      </c>
      <c r="W23" s="75">
        <f>U112</f>
        <v>0</v>
      </c>
      <c r="X23" s="76">
        <f>T113</f>
        <v>0</v>
      </c>
      <c r="Y23" s="77">
        <f>U113</f>
        <v>0</v>
      </c>
      <c r="Z23" s="78">
        <f>T114</f>
        <v>0</v>
      </c>
      <c r="AA23" s="78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8"/>
        <v>0</v>
      </c>
      <c r="AM23" s="123">
        <f t="shared" si="8"/>
        <v>0</v>
      </c>
      <c r="AN23" s="80">
        <f>SUM(S5,S8,S11,S14,S17,S20,S26,S29,S32,S35)</f>
        <v>0</v>
      </c>
      <c r="AO23" s="81">
        <f>SUM(R5,R8,R11,R14,R17,R20,R26,R29,R32,R35)</f>
        <v>0</v>
      </c>
      <c r="AP23" s="82">
        <f t="shared" si="1"/>
        <v>0</v>
      </c>
      <c r="AQ23" s="124">
        <f t="shared" si="1"/>
        <v>0</v>
      </c>
      <c r="AR23" s="125"/>
      <c r="AS23" s="126"/>
      <c r="AT23" s="86" t="s">
        <v>25</v>
      </c>
      <c r="AU23" s="87"/>
      <c r="AV23" s="87"/>
      <c r="AW23" s="88"/>
      <c r="AX23" s="87">
        <f>IF(R4&lt;S4,1,0)</f>
        <v>0</v>
      </c>
      <c r="AY23" s="46">
        <f t="shared" si="6"/>
        <v>6</v>
      </c>
      <c r="AZ23" s="87">
        <f>IF(R10&lt;S10,1,0)</f>
        <v>0</v>
      </c>
      <c r="BA23" s="89">
        <f>IF(R13&lt;S13,1,0)</f>
        <v>0</v>
      </c>
      <c r="BB23" s="87">
        <f>IF(R16&lt;S16,1,0)</f>
        <v>0</v>
      </c>
      <c r="BC23" s="89">
        <f>IF(R19&lt;S19,1,0)</f>
        <v>0</v>
      </c>
      <c r="BD23" s="87"/>
      <c r="BE23" s="46"/>
      <c r="BF23" s="45"/>
      <c r="BG23" s="46"/>
      <c r="BH23" s="45">
        <f>SUM(AX23:BG23)</f>
        <v>6</v>
      </c>
      <c r="BI23" s="17"/>
      <c r="BJ23" s="17"/>
      <c r="BK23" s="17"/>
      <c r="BL23" s="17"/>
      <c r="BM23" s="19"/>
      <c r="BN23" s="19"/>
    </row>
    <row r="24" spans="1:67" ht="15.75" hidden="1" customHeight="1">
      <c r="A24" s="20"/>
      <c r="C24" s="22"/>
      <c r="D24" s="23"/>
      <c r="E24" s="617"/>
      <c r="F24" s="154" t="str">
        <f>P116</f>
        <v/>
      </c>
      <c r="G24" s="155" t="str">
        <f>Q116</f>
        <v/>
      </c>
      <c r="H24" s="127" t="str">
        <f>P117</f>
        <v/>
      </c>
      <c r="I24" s="128" t="str">
        <f>Q117</f>
        <v/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154" t="str">
        <f>P120</f>
        <v/>
      </c>
      <c r="O24" s="155" t="str">
        <f>Q120</f>
        <v/>
      </c>
      <c r="P24" s="127" t="str">
        <f>P121</f>
        <v/>
      </c>
      <c r="Q24" s="128" t="str">
        <f>Q121</f>
        <v/>
      </c>
      <c r="R24" s="154" t="str">
        <f>P122</f>
        <v/>
      </c>
      <c r="S24" s="95" t="str">
        <f>Q122</f>
        <v/>
      </c>
      <c r="T24" s="96" t="s">
        <v>22</v>
      </c>
      <c r="U24" s="156" t="s">
        <v>22</v>
      </c>
      <c r="V24" s="94" t="str">
        <f>P123</f>
        <v/>
      </c>
      <c r="W24" s="95" t="str">
        <f>Q123</f>
        <v/>
      </c>
      <c r="X24" s="96" t="str">
        <f>P124</f>
        <v/>
      </c>
      <c r="Y24" s="97" t="str">
        <f>Q124</f>
        <v/>
      </c>
      <c r="Z24" s="98" t="str">
        <f>P125</f>
        <v/>
      </c>
      <c r="AA24" s="98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29">
        <f t="shared" ref="AL24:AM26" si="9">SUM(F24,H24,J24,L24,N24,P24,R24,V24,X24,Z24)</f>
        <v>0</v>
      </c>
      <c r="AM24" s="130">
        <f t="shared" si="9"/>
        <v>0</v>
      </c>
      <c r="AN24" s="129">
        <f>SUM(U3,U6,U9,U12,U15,U18,U21,U27,U30,U33)</f>
        <v>0</v>
      </c>
      <c r="AO24" s="131">
        <f>SUM(T3,T6,T9,T12,T15,T18,T21,T27,T30,T33)</f>
        <v>0</v>
      </c>
      <c r="AP24" s="132">
        <f t="shared" si="1"/>
        <v>0</v>
      </c>
      <c r="AQ24" s="133">
        <f t="shared" si="1"/>
        <v>0</v>
      </c>
      <c r="AR24" s="245" t="str">
        <f>IF(AQ24=0,"",AP24/AQ24)</f>
        <v/>
      </c>
      <c r="AS24" s="134">
        <f>BH25</f>
        <v>2</v>
      </c>
      <c r="AT24" s="135" t="s">
        <v>23</v>
      </c>
      <c r="AU24" s="22">
        <f>AP26*100-AQ26</f>
        <v>0</v>
      </c>
      <c r="AV24" s="22">
        <f>AR25</f>
        <v>0</v>
      </c>
      <c r="AW24" s="136"/>
      <c r="AX24" s="22">
        <f>IF(F25&gt;G25,1,0)</f>
        <v>0</v>
      </c>
      <c r="AY24" s="46">
        <f t="shared" si="6"/>
        <v>6</v>
      </c>
      <c r="AZ24" s="22">
        <f>IF(J25&gt;K25,1,0)</f>
        <v>0</v>
      </c>
      <c r="BA24" s="137">
        <f>IF(L25&gt;M25,1,0)</f>
        <v>0</v>
      </c>
      <c r="BB24" s="22">
        <f>IF(N25&gt;O25,1,0)</f>
        <v>0</v>
      </c>
      <c r="BC24" s="137">
        <f>IF(P25&gt;Q25,1,0)</f>
        <v>0</v>
      </c>
      <c r="BD24" s="22">
        <f>IF(R25&gt;S25,1,0)</f>
        <v>0</v>
      </c>
      <c r="BE24" s="137">
        <f>IF(V25&gt;W25,1,0)</f>
        <v>0</v>
      </c>
      <c r="BF24" s="22">
        <f>IF(X25&gt;Y25,1,0)</f>
        <v>0</v>
      </c>
      <c r="BG24" s="137">
        <f>IF(Z25&gt;AA25,1,0)</f>
        <v>0</v>
      </c>
      <c r="BH24" s="22">
        <f>SUM(AX24:BG24)</f>
        <v>6</v>
      </c>
      <c r="BI24" s="22"/>
      <c r="BJ24" s="22">
        <f>IF(AQ24&lt;&gt;0,ROUND(AP24/AQ24,1)*10,0)</f>
        <v>0</v>
      </c>
      <c r="BK24" s="22">
        <f t="shared" si="3"/>
        <v>0</v>
      </c>
      <c r="BL24" s="138" t="s">
        <v>24</v>
      </c>
    </row>
    <row r="25" spans="1:67" ht="15.75" hidden="1" customHeight="1">
      <c r="A25" s="20"/>
      <c r="C25" s="22"/>
      <c r="D25" s="23"/>
      <c r="E25" s="617"/>
      <c r="F25" s="158" t="str">
        <f>R116</f>
        <v/>
      </c>
      <c r="G25" s="159" t="str">
        <f>S116</f>
        <v/>
      </c>
      <c r="H25" s="139" t="str">
        <f>R117</f>
        <v/>
      </c>
      <c r="I25" s="140" t="str">
        <f>S117</f>
        <v/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158" t="str">
        <f>R120</f>
        <v/>
      </c>
      <c r="O25" s="159" t="str">
        <f>S120</f>
        <v/>
      </c>
      <c r="P25" s="139" t="str">
        <f>R121</f>
        <v/>
      </c>
      <c r="Q25" s="140" t="str">
        <f>S121</f>
        <v/>
      </c>
      <c r="R25" s="158" t="str">
        <f>R122</f>
        <v/>
      </c>
      <c r="S25" s="56" t="str">
        <f>S122</f>
        <v/>
      </c>
      <c r="T25" s="57" t="s">
        <v>22</v>
      </c>
      <c r="U25" s="160" t="s">
        <v>22</v>
      </c>
      <c r="V25" s="55" t="str">
        <f>R123</f>
        <v/>
      </c>
      <c r="W25" s="56" t="str">
        <f>S123</f>
        <v/>
      </c>
      <c r="X25" s="57" t="str">
        <f>R124</f>
        <v/>
      </c>
      <c r="Y25" s="35" t="str">
        <f>S124</f>
        <v/>
      </c>
      <c r="Z25" s="36" t="str">
        <f>R125</f>
        <v/>
      </c>
      <c r="AA25" s="36" t="str">
        <f>S125</f>
        <v/>
      </c>
      <c r="AB25" s="36">
        <f>BI126</f>
        <v>0</v>
      </c>
      <c r="AC25" s="36">
        <f>BA126+BE126</f>
        <v>0</v>
      </c>
      <c r="AD25" s="36">
        <f>BB126+BF126</f>
        <v>0</v>
      </c>
      <c r="AE25" s="36">
        <f>BC126+BG126</f>
        <v>0</v>
      </c>
      <c r="AF25" s="36">
        <f>BD126+BH126</f>
        <v>0</v>
      </c>
      <c r="AG25" s="36">
        <f>AP25</f>
        <v>0</v>
      </c>
      <c r="AH25" s="36">
        <f>AQ25</f>
        <v>0</v>
      </c>
      <c r="AI25" s="36">
        <f>AP26</f>
        <v>0</v>
      </c>
      <c r="AJ25" s="36">
        <f>AQ26</f>
        <v>0</v>
      </c>
      <c r="AK25" s="36">
        <f>AS24</f>
        <v>2</v>
      </c>
      <c r="AL25" s="141">
        <f t="shared" si="9"/>
        <v>0</v>
      </c>
      <c r="AM25" s="141">
        <f t="shared" si="9"/>
        <v>0</v>
      </c>
      <c r="AN25" s="141">
        <f>SUM(U4,U7,U10,U13,U16,U19,U22,U28,U31,U34)</f>
        <v>0</v>
      </c>
      <c r="AO25" s="142">
        <f>SUM(T4,T7,T10,T13,T16,T19,T22,T28,T31,T34)</f>
        <v>0</v>
      </c>
      <c r="AP25" s="143">
        <f t="shared" si="1"/>
        <v>0</v>
      </c>
      <c r="AQ25" s="144">
        <f t="shared" si="1"/>
        <v>0</v>
      </c>
      <c r="AR25" s="161">
        <f>AP25-AQ25</f>
        <v>0</v>
      </c>
      <c r="AS25" s="145"/>
      <c r="AU25" s="22"/>
      <c r="AV25" s="146"/>
      <c r="AW25" s="147">
        <f>AP26*100000000-AQ26*10000000+BJ25+BJ24</f>
        <v>0</v>
      </c>
      <c r="AX25" s="22"/>
      <c r="AY25" s="46">
        <f t="shared" si="6"/>
        <v>6</v>
      </c>
      <c r="AZ25" s="22">
        <f>IF(AW25&lt;AW31,AY25,AY25-1)</f>
        <v>5</v>
      </c>
      <c r="BA25" s="137">
        <f>IF(AW25&lt;AW34,AZ25,AZ25-1)</f>
        <v>4</v>
      </c>
      <c r="BB25" s="22">
        <f>IF(AW25&lt;AW4,BA25,BA25-1)</f>
        <v>4</v>
      </c>
      <c r="BC25" s="137">
        <f>IF(AW25&lt;AW7,BB25,BB25-1)</f>
        <v>4</v>
      </c>
      <c r="BD25" s="22">
        <f>IF(AW25&lt;AW10,BC25,BC25-1)</f>
        <v>4</v>
      </c>
      <c r="BE25" s="137">
        <f>IF(AW25&lt;AW13,BD25,BD25-1)</f>
        <v>4</v>
      </c>
      <c r="BF25" s="22">
        <f>IF(AW25&lt;AW16,BE25,BE25-1)</f>
        <v>4</v>
      </c>
      <c r="BG25" s="137">
        <f>IF(AW25&lt;AW19,BF25,BF25-1)</f>
        <v>3</v>
      </c>
      <c r="BH25" s="22">
        <f>IF(AW25&lt;AW22,BG25,BG25-1)</f>
        <v>2</v>
      </c>
      <c r="BI25" s="22">
        <f>BH24+BH26</f>
        <v>12</v>
      </c>
      <c r="BJ25" s="22">
        <f>IF(AQ25&lt;&gt;0,ROUND(AP25/AQ25,1)*10000,0)</f>
        <v>0</v>
      </c>
      <c r="BK25" s="22">
        <f t="shared" si="3"/>
        <v>0</v>
      </c>
      <c r="BL25" s="138" t="s">
        <v>6</v>
      </c>
    </row>
    <row r="26" spans="1:67" ht="16.5" hidden="1" customHeight="1">
      <c r="A26" s="20"/>
      <c r="C26" s="22"/>
      <c r="D26" s="23"/>
      <c r="E26" s="617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0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162">
        <f>T120</f>
        <v>0</v>
      </c>
      <c r="O26" s="163">
        <f>U120</f>
        <v>0</v>
      </c>
      <c r="P26" s="121">
        <f>T121</f>
        <v>0</v>
      </c>
      <c r="Q26" s="122">
        <f>U121</f>
        <v>0</v>
      </c>
      <c r="R26" s="162">
        <f>T122</f>
        <v>0</v>
      </c>
      <c r="S26" s="75">
        <f>U122</f>
        <v>0</v>
      </c>
      <c r="T26" s="164" t="s">
        <v>22</v>
      </c>
      <c r="U26" s="165" t="s">
        <v>22</v>
      </c>
      <c r="V26" s="74">
        <f>T123</f>
        <v>0</v>
      </c>
      <c r="W26" s="75">
        <f>U123</f>
        <v>0</v>
      </c>
      <c r="X26" s="76">
        <f>T124</f>
        <v>0</v>
      </c>
      <c r="Y26" s="77">
        <f>U124</f>
        <v>0</v>
      </c>
      <c r="Z26" s="78">
        <f>T125</f>
        <v>0</v>
      </c>
      <c r="AA26" s="78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48">
        <f t="shared" si="9"/>
        <v>0</v>
      </c>
      <c r="AM26" s="149">
        <f t="shared" si="9"/>
        <v>0</v>
      </c>
      <c r="AN26" s="149">
        <f>SUM(U5,U8,U11,U14,U17,U20,U23,U29,U32,U35)</f>
        <v>0</v>
      </c>
      <c r="AO26" s="150">
        <f>SUM(T5,T8,T11,T14,T17,T20,T23,T29,T32,T35)</f>
        <v>0</v>
      </c>
      <c r="AP26" s="151">
        <f t="shared" si="1"/>
        <v>0</v>
      </c>
      <c r="AQ26" s="152">
        <f t="shared" si="1"/>
        <v>0</v>
      </c>
      <c r="AR26" s="168"/>
      <c r="AS26" s="153"/>
      <c r="AT26" s="135" t="s">
        <v>25</v>
      </c>
      <c r="AU26" s="22"/>
      <c r="AV26" s="146"/>
      <c r="AW26" s="136"/>
      <c r="AX26" s="22">
        <f>IF(T4&lt;U4,1,0)</f>
        <v>0</v>
      </c>
      <c r="AY26" s="46">
        <f t="shared" si="6"/>
        <v>6</v>
      </c>
      <c r="AZ26" s="22">
        <f>IF(T10&lt;U10,1,0)</f>
        <v>0</v>
      </c>
      <c r="BA26" s="137">
        <f>IF(T13&lt;U13,1,0)</f>
        <v>0</v>
      </c>
      <c r="BB26" s="22">
        <f>IF(T16&lt;U16,1,0)</f>
        <v>0</v>
      </c>
      <c r="BC26" s="137">
        <f>IF(T19&lt;U19,1,0)</f>
        <v>0</v>
      </c>
      <c r="BD26" s="22">
        <f>IF(T22&lt;U22,1,0)</f>
        <v>0</v>
      </c>
      <c r="BE26" s="137">
        <f>IF(T28&lt;U28,1,0)</f>
        <v>0</v>
      </c>
      <c r="BF26" s="22">
        <f>IF(T31&lt;U31,1,0)</f>
        <v>0</v>
      </c>
      <c r="BG26" s="137">
        <f>IF(T34&lt;U34,1,0)</f>
        <v>0</v>
      </c>
      <c r="BH26" s="22">
        <f>SUM(AX26:BG26)</f>
        <v>6</v>
      </c>
      <c r="BI26" s="22"/>
      <c r="BJ26" s="22"/>
      <c r="BK26" s="22"/>
    </row>
    <row r="27" spans="1:67" ht="15.75" hidden="1" customHeight="1">
      <c r="A27" s="20"/>
      <c r="C27" s="22"/>
      <c r="D27" s="23"/>
      <c r="E27" s="617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29">
        <f t="shared" ref="AL27:AM29" si="10">SUM(F27,H27,J27,L27,N27,P27,R27,T27,X27,Z27)</f>
        <v>0</v>
      </c>
      <c r="AM27" s="130">
        <f t="shared" si="10"/>
        <v>0</v>
      </c>
      <c r="AN27" s="129">
        <f>SUM(W3,W6,W9,W12,W15,W18,W21,W24,W30,W33)</f>
        <v>0</v>
      </c>
      <c r="AO27" s="131">
        <f>SUM(V3,V6,V9,V12,V15,V18,V21,V24,V30,V33)</f>
        <v>0</v>
      </c>
      <c r="AP27" s="132">
        <f t="shared" si="1"/>
        <v>0</v>
      </c>
      <c r="AQ27" s="133">
        <f t="shared" si="1"/>
        <v>0</v>
      </c>
      <c r="AR27" s="157" t="str">
        <f>IF(AQ27=0,"",AP27/AQ27)</f>
        <v/>
      </c>
      <c r="AS27" s="134">
        <f>BH28</f>
        <v>2</v>
      </c>
      <c r="AT27" s="135" t="s">
        <v>23</v>
      </c>
      <c r="AU27" s="136">
        <f>AP29*100-AQ29</f>
        <v>0</v>
      </c>
      <c r="AV27" s="136">
        <f>AR28</f>
        <v>0</v>
      </c>
      <c r="AW27" s="136"/>
      <c r="AX27" s="136">
        <f>IF(F28&gt;G28,1,0)</f>
        <v>0</v>
      </c>
      <c r="AY27" s="46">
        <f t="shared" si="6"/>
        <v>6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6</v>
      </c>
      <c r="BI27" s="22"/>
      <c r="BJ27" s="22">
        <f>IF(AQ27&lt;&gt;0,ROUND(AP27/AQ27,1)*10,0)</f>
        <v>0</v>
      </c>
      <c r="BK27" s="22">
        <f t="shared" si="3"/>
        <v>0</v>
      </c>
      <c r="BL27" s="138" t="s">
        <v>24</v>
      </c>
    </row>
    <row r="28" spans="1:67" ht="15.75" hidden="1" customHeight="1">
      <c r="A28" s="20"/>
      <c r="C28" s="22"/>
      <c r="D28" s="23"/>
      <c r="E28" s="617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2</v>
      </c>
      <c r="AL28" s="141">
        <f t="shared" si="10"/>
        <v>0</v>
      </c>
      <c r="AM28" s="141">
        <f t="shared" si="10"/>
        <v>0</v>
      </c>
      <c r="AN28" s="141">
        <f>SUM(W4,W7,W10,W13,W16,W19,W22,W25,W31,W34)</f>
        <v>0</v>
      </c>
      <c r="AO28" s="142">
        <f>SUM(V4,V7,V10,V13,V16,V19,V22,V25,V31,V34)</f>
        <v>0</v>
      </c>
      <c r="AP28" s="143">
        <f t="shared" si="1"/>
        <v>0</v>
      </c>
      <c r="AQ28" s="144">
        <f t="shared" si="1"/>
        <v>0</v>
      </c>
      <c r="AR28" s="161">
        <f>AP28-AQ28</f>
        <v>0</v>
      </c>
      <c r="AS28" s="145"/>
      <c r="AU28" s="136"/>
      <c r="AV28" s="147"/>
      <c r="AW28" s="147">
        <f>AP29*100000000-AQ29*10000000+BJ28+BJ27</f>
        <v>0</v>
      </c>
      <c r="AX28" s="136"/>
      <c r="AY28" s="46">
        <f t="shared" si="6"/>
        <v>6</v>
      </c>
      <c r="AZ28" s="136">
        <f>IF(AW28&lt;AW34,AY28,AY28-1)</f>
        <v>5</v>
      </c>
      <c r="BA28" s="137">
        <f>IF(AW28&lt;AW4,AZ28,AZ28-1)</f>
        <v>5</v>
      </c>
      <c r="BB28" s="136">
        <f>IF(AW28&lt;AW7,BA28,BA28-1)</f>
        <v>5</v>
      </c>
      <c r="BC28" s="137">
        <f>IF(AW28&lt;AW10,BB28,BB28-1)</f>
        <v>5</v>
      </c>
      <c r="BD28" s="136">
        <f>IF(AW28&lt;AW13,BC28,BC28-1)</f>
        <v>5</v>
      </c>
      <c r="BE28" s="137">
        <f>IF(AW28&lt;AW16,BD28,BD28-1)</f>
        <v>5</v>
      </c>
      <c r="BF28" s="136">
        <f>IF(AW28&lt;AW19,BE28,BE28-1)</f>
        <v>4</v>
      </c>
      <c r="BG28" s="137">
        <f>IF(AW28&lt;AW22,BF28,BF28-1)</f>
        <v>3</v>
      </c>
      <c r="BH28" s="136">
        <f>IF(AW28&lt;AW25,BG28,BG28-1)</f>
        <v>2</v>
      </c>
      <c r="BI28" s="22">
        <f>BH27+BH29</f>
        <v>12</v>
      </c>
      <c r="BJ28" s="22">
        <f>IF(AQ28&lt;&gt;0,ROUND(AP28/AQ28,1)*10000,0)</f>
        <v>0</v>
      </c>
      <c r="BK28" s="22">
        <f t="shared" si="3"/>
        <v>0</v>
      </c>
      <c r="BL28" s="138" t="s">
        <v>6</v>
      </c>
    </row>
    <row r="29" spans="1:67" ht="16.5" hidden="1" customHeight="1">
      <c r="A29" s="20"/>
      <c r="C29" s="22"/>
      <c r="D29" s="23"/>
      <c r="E29" s="617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66">
        <f t="shared" si="10"/>
        <v>0</v>
      </c>
      <c r="AM29" s="167">
        <f t="shared" si="10"/>
        <v>0</v>
      </c>
      <c r="AN29" s="167">
        <f>SUM(W5,W8,W11,W14,W17,W20,W23,W26,W32,W35)</f>
        <v>0</v>
      </c>
      <c r="AO29" s="150">
        <f>SUM(V5,V8,V11,V14,V17,V20,V23,V26,V32,V35)</f>
        <v>0</v>
      </c>
      <c r="AP29" s="151">
        <f t="shared" si="1"/>
        <v>0</v>
      </c>
      <c r="AQ29" s="152">
        <f t="shared" si="1"/>
        <v>0</v>
      </c>
      <c r="AR29" s="168"/>
      <c r="AS29" s="153"/>
      <c r="AT29" s="135" t="s">
        <v>25</v>
      </c>
      <c r="AU29" s="136"/>
      <c r="AV29" s="147"/>
      <c r="AW29" s="136"/>
      <c r="AX29" s="136">
        <f>IF(G32=3,1,0)</f>
        <v>0</v>
      </c>
      <c r="AY29" s="46">
        <f t="shared" si="6"/>
        <v>6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6</v>
      </c>
      <c r="BI29" s="22"/>
      <c r="BJ29" s="22"/>
      <c r="BK29" s="22"/>
    </row>
    <row r="30" spans="1:67" ht="15.75" hidden="1" customHeight="1">
      <c r="A30" s="20"/>
      <c r="C30" s="22"/>
      <c r="D30" s="23"/>
      <c r="E30" s="617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9">
        <f t="shared" ref="AL30:AM32" si="11">SUM(F30,H30,J30,L30,N30,P30,R30,T30,V30,Z30)</f>
        <v>0</v>
      </c>
      <c r="AM30" s="130">
        <f t="shared" si="11"/>
        <v>0</v>
      </c>
      <c r="AN30" s="129">
        <f>SUM(Y3,Y6,Y9,Y12,Y15,Y18,Y21,Y24,Y27,Y33)</f>
        <v>0</v>
      </c>
      <c r="AO30" s="131">
        <f>SUM(X3,X6,X9,X12,X15,X18,X21,X24,X27,X33)</f>
        <v>0</v>
      </c>
      <c r="AP30" s="132">
        <f t="shared" si="1"/>
        <v>0</v>
      </c>
      <c r="AQ30" s="133">
        <f t="shared" si="1"/>
        <v>0</v>
      </c>
      <c r="AR30" s="157" t="str">
        <f>IF(AQ30=0,"",AP30/AQ30)</f>
        <v/>
      </c>
      <c r="AS30" s="134">
        <f>BH31</f>
        <v>2</v>
      </c>
      <c r="AT30" s="135" t="s">
        <v>23</v>
      </c>
      <c r="AU30" s="22">
        <f>AP32*100-AQ32</f>
        <v>0</v>
      </c>
      <c r="AV30" s="22">
        <f>AR31</f>
        <v>0</v>
      </c>
      <c r="AW30" s="136"/>
      <c r="AX30" s="169">
        <f>IF(F31&gt;G31,1,0)</f>
        <v>0</v>
      </c>
      <c r="AY30" s="46">
        <f t="shared" si="6"/>
        <v>6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6</v>
      </c>
      <c r="BI30" s="169"/>
      <c r="BJ30" s="22">
        <f>IF(AQ30&lt;&gt;0,ROUND(AP30/AQ30,1)*10,0)</f>
        <v>0</v>
      </c>
      <c r="BK30" s="22">
        <f t="shared" si="3"/>
        <v>0</v>
      </c>
      <c r="BL30" s="138" t="s">
        <v>24</v>
      </c>
    </row>
    <row r="31" spans="1:67" ht="15.75" hidden="1" customHeight="1">
      <c r="A31" s="20"/>
      <c r="C31" s="22"/>
      <c r="D31" s="23"/>
      <c r="E31" s="617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2</v>
      </c>
      <c r="AL31" s="141">
        <f t="shared" si="11"/>
        <v>0</v>
      </c>
      <c r="AM31" s="141">
        <f t="shared" si="11"/>
        <v>0</v>
      </c>
      <c r="AN31" s="141">
        <f>SUM(Y4,Y7,Y10,Y13,Y16,Y19,Y22,Y25,Y28,Y34)</f>
        <v>0</v>
      </c>
      <c r="AO31" s="142">
        <f>SUM(X4,X7,X10,X13,X16,X19,X22,X25,X28,X34)</f>
        <v>0</v>
      </c>
      <c r="AP31" s="143">
        <f t="shared" si="1"/>
        <v>0</v>
      </c>
      <c r="AQ31" s="144">
        <f t="shared" si="1"/>
        <v>0</v>
      </c>
      <c r="AR31" s="161">
        <f>AP31-AQ31</f>
        <v>0</v>
      </c>
      <c r="AS31" s="145"/>
      <c r="AU31" s="22"/>
      <c r="AV31" s="146"/>
      <c r="AW31" s="147">
        <f>AP32*100000000-AQ32*10000000+BJ31+BJ30</f>
        <v>0</v>
      </c>
      <c r="AX31" s="169"/>
      <c r="AY31" s="46">
        <f t="shared" si="6"/>
        <v>6</v>
      </c>
      <c r="AZ31" s="169">
        <f>IF(AW31&lt;AW4,AY31,AY31-1)</f>
        <v>6</v>
      </c>
      <c r="BA31" s="137">
        <f>IF(AW31&lt;AW7,AZ31,AZ31-1)</f>
        <v>6</v>
      </c>
      <c r="BB31" s="169">
        <f>IF(AW31&lt;AW10,BA31,BA31-1)</f>
        <v>6</v>
      </c>
      <c r="BC31" s="137">
        <f>IF(AW31&lt;AW13,BB31,BB31-1)</f>
        <v>6</v>
      </c>
      <c r="BD31" s="169">
        <f>IF(AW31&lt;AW16,BC31,BC31-1)</f>
        <v>6</v>
      </c>
      <c r="BE31" s="137">
        <f>IF(AW31&lt;AW19,BD31,BD31-1)</f>
        <v>5</v>
      </c>
      <c r="BF31" s="169">
        <f>IF(AW31&lt;AW22,BE31,BE31-1)</f>
        <v>4</v>
      </c>
      <c r="BG31" s="137">
        <f>IF(AW31&lt;AW25,BF31,BF31-1)</f>
        <v>3</v>
      </c>
      <c r="BH31" s="169">
        <f>IF(AW31&lt;AW28,BG31,BG31-1)</f>
        <v>2</v>
      </c>
      <c r="BI31" s="169">
        <f>BH30+BH32</f>
        <v>12</v>
      </c>
      <c r="BJ31" s="22">
        <f>IF(AQ31&lt;&gt;0,ROUND(AP31/AQ31,1)*10000,0)</f>
        <v>0</v>
      </c>
      <c r="BK31" s="22">
        <f t="shared" si="3"/>
        <v>0</v>
      </c>
      <c r="BL31" s="138" t="s">
        <v>6</v>
      </c>
    </row>
    <row r="32" spans="1:67" ht="16.5" hidden="1" customHeight="1">
      <c r="A32" s="20"/>
      <c r="C32" s="22"/>
      <c r="D32" s="23"/>
      <c r="E32" s="617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48">
        <f t="shared" si="11"/>
        <v>0</v>
      </c>
      <c r="AM32" s="149">
        <f t="shared" si="11"/>
        <v>0</v>
      </c>
      <c r="AN32" s="149">
        <f>SUM(Y5,Y8,Y11,Y14,Y17,Y20,Y23,Y26,Y29,Y35)</f>
        <v>0</v>
      </c>
      <c r="AO32" s="150">
        <f>SUM(X5,X8,X11,X14,X17,X20,X23,X26,X29,X35)</f>
        <v>0</v>
      </c>
      <c r="AP32" s="151">
        <f t="shared" si="1"/>
        <v>0</v>
      </c>
      <c r="AQ32" s="152">
        <f t="shared" si="1"/>
        <v>0</v>
      </c>
      <c r="AR32" s="168"/>
      <c r="AS32" s="153"/>
      <c r="AT32" s="135" t="s">
        <v>25</v>
      </c>
      <c r="AU32" s="22"/>
      <c r="AV32" s="146"/>
      <c r="AW32" s="136"/>
      <c r="AX32" s="169">
        <f>IF(X4&lt;Y4,1,0)</f>
        <v>0</v>
      </c>
      <c r="AY32" s="46">
        <f t="shared" si="6"/>
        <v>6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6</v>
      </c>
      <c r="BI32" s="169"/>
      <c r="BJ32" s="22"/>
      <c r="BK32" s="22"/>
    </row>
    <row r="33" spans="1:64" ht="16.2" hidden="1" customHeight="1" thickBot="1">
      <c r="A33" s="20"/>
      <c r="C33" s="22"/>
      <c r="D33" s="23"/>
      <c r="E33" s="617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129">
        <f t="shared" ref="AL33:AM35" si="12">SUM(F33,H33,J33,L33,N33,P33,R33,T33,V33,X33)</f>
        <v>0</v>
      </c>
      <c r="AM33" s="130">
        <f t="shared" si="12"/>
        <v>0</v>
      </c>
      <c r="AN33" s="129">
        <f>SUM(AA3,AA6,AA9,AA12,AA15,AA18,AA21,AA24,AA27,AA30)</f>
        <v>0</v>
      </c>
      <c r="AO33" s="131">
        <f>SUM(Z3,Z6,Z9,Z12,Z15,Z18,Z21,Z24,Z27,Z30)</f>
        <v>0</v>
      </c>
      <c r="AP33" s="132">
        <f t="shared" si="1"/>
        <v>0</v>
      </c>
      <c r="AQ33" s="133">
        <f t="shared" si="1"/>
        <v>0</v>
      </c>
      <c r="AR33" s="157" t="str">
        <f>IF(AQ33=0,"",AP33/AQ33)</f>
        <v/>
      </c>
      <c r="AS33" s="134">
        <f>BH34</f>
        <v>1</v>
      </c>
      <c r="AT33" s="135" t="s">
        <v>23</v>
      </c>
      <c r="AU33" s="136">
        <f>AP35*100-AQ35</f>
        <v>0</v>
      </c>
      <c r="AV33" s="136">
        <f>AR34</f>
        <v>0</v>
      </c>
      <c r="AW33" s="136"/>
      <c r="AX33" s="136">
        <f>IF(F34&gt;G34,1,0)</f>
        <v>0</v>
      </c>
      <c r="AY33" s="46">
        <f t="shared" si="6"/>
        <v>6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6</v>
      </c>
      <c r="BI33" s="22"/>
      <c r="BJ33" s="22">
        <f>IF(AQ33&lt;&gt;0,ROUND(AP33/AQ33,1)*10,0)</f>
        <v>0</v>
      </c>
      <c r="BK33" s="22">
        <f t="shared" si="3"/>
        <v>0</v>
      </c>
      <c r="BL33" s="138" t="s">
        <v>24</v>
      </c>
    </row>
    <row r="34" spans="1:64" ht="16.2" hidden="1" customHeight="1" thickBot="1">
      <c r="A34" s="20"/>
      <c r="C34" s="22"/>
      <c r="D34" s="23"/>
      <c r="E34" s="617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1</v>
      </c>
      <c r="AL34" s="141">
        <f t="shared" si="12"/>
        <v>0</v>
      </c>
      <c r="AM34" s="141">
        <f t="shared" si="12"/>
        <v>0</v>
      </c>
      <c r="AN34" s="141">
        <f>SUM(AA4,AA7,AA10,AA13,AA16,AA19,AA22,AA25,AA28,AA31)</f>
        <v>0</v>
      </c>
      <c r="AO34" s="142">
        <f>SUM(Z4,Z7,Z10,Z13,Z16,Z19,Z22,Z25,Z28,Z31)</f>
        <v>0</v>
      </c>
      <c r="AP34" s="143">
        <f t="shared" si="1"/>
        <v>0</v>
      </c>
      <c r="AQ34" s="144">
        <f t="shared" si="1"/>
        <v>0</v>
      </c>
      <c r="AR34" s="161">
        <f>AP34-AQ34</f>
        <v>0</v>
      </c>
      <c r="AS34" s="145"/>
      <c r="AU34" s="136"/>
      <c r="AV34" s="147"/>
      <c r="AW34" s="147">
        <f>AP35*100000000-AQ35*10000000+BJ34+BJ33</f>
        <v>0</v>
      </c>
      <c r="AX34" s="136"/>
      <c r="AY34" s="46">
        <f t="shared" si="6"/>
        <v>6</v>
      </c>
      <c r="AZ34" s="136">
        <f>IF(AW34&lt;AW7,AY34,AY34-1)</f>
        <v>6</v>
      </c>
      <c r="BA34" s="137">
        <f>IF(AW34&lt;AW10,AZ34,AZ34-1)</f>
        <v>6</v>
      </c>
      <c r="BB34" s="136">
        <f>IF(AW34&lt;AW13,BA34,BA34-1)</f>
        <v>6</v>
      </c>
      <c r="BC34" s="137">
        <f>IF(AW34&lt;AW16,BB34,BB34-1)</f>
        <v>6</v>
      </c>
      <c r="BD34" s="136">
        <f>IF(AW34&lt;AW19,BC34,BC34-1)</f>
        <v>5</v>
      </c>
      <c r="BE34" s="137">
        <f>IF(AW34&lt;AW22,BD34,BD34-1)</f>
        <v>4</v>
      </c>
      <c r="BF34" s="136">
        <f>IF(AW34&lt;AW25,BE34,BE34-1)</f>
        <v>3</v>
      </c>
      <c r="BG34" s="137">
        <f>IF(AW34&lt;AW28,BF34,BF34-1)</f>
        <v>2</v>
      </c>
      <c r="BH34" s="136">
        <f>IF(AW34&lt;AW31,BG34,BG34-1)</f>
        <v>1</v>
      </c>
      <c r="BI34" s="22">
        <f>BH33+BH35</f>
        <v>13</v>
      </c>
      <c r="BJ34" s="22">
        <f>IF(AQ34&lt;&gt;0,ROUND(AP34/AQ34,1)*10000,0)</f>
        <v>0</v>
      </c>
      <c r="BK34" s="22">
        <f t="shared" si="3"/>
        <v>0</v>
      </c>
      <c r="BL34" s="138" t="s">
        <v>6</v>
      </c>
    </row>
    <row r="35" spans="1:64" ht="16.2" hidden="1" customHeight="1" thickBot="1">
      <c r="A35" s="20"/>
      <c r="C35" s="22"/>
      <c r="D35" s="23"/>
      <c r="E35" s="617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48">
        <f t="shared" si="12"/>
        <v>0</v>
      </c>
      <c r="AM35" s="149">
        <f t="shared" si="12"/>
        <v>0</v>
      </c>
      <c r="AN35" s="149">
        <f>SUM(AA5,AA8,AA11,AA14,AA17,AA20,AA23,AA26,AA29,AA32)</f>
        <v>0</v>
      </c>
      <c r="AO35" s="150">
        <f>SUM(Z5,Z8,Z11,Z14,Z17,Z20,Z23,Z26,Z29,Z32)</f>
        <v>0</v>
      </c>
      <c r="AP35" s="151">
        <f t="shared" si="1"/>
        <v>0</v>
      </c>
      <c r="AQ35" s="152">
        <f t="shared" si="1"/>
        <v>0</v>
      </c>
      <c r="AR35" s="170"/>
      <c r="AS35" s="153"/>
      <c r="AT35" s="135" t="s">
        <v>25</v>
      </c>
      <c r="AU35" s="136"/>
      <c r="AV35" s="147"/>
      <c r="AW35" s="136"/>
      <c r="AX35" s="136">
        <f>IF(Z4&lt;AA4,1,0)</f>
        <v>0</v>
      </c>
      <c r="AY35" s="46">
        <f t="shared" si="6"/>
        <v>7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7</v>
      </c>
      <c r="BI35" s="22"/>
      <c r="BJ35" s="22"/>
      <c r="BK35" s="22"/>
    </row>
    <row r="36" spans="1:64" ht="15.6">
      <c r="A36" s="20"/>
      <c r="C36" s="22"/>
      <c r="D36" s="23"/>
      <c r="E36" s="23"/>
      <c r="AR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>
      <c r="A37" s="171"/>
      <c r="B37" s="172" t="s">
        <v>27</v>
      </c>
      <c r="C37" s="173" t="s">
        <v>28</v>
      </c>
      <c r="D37" s="171" t="s">
        <v>29</v>
      </c>
      <c r="E37" s="171" t="s">
        <v>30</v>
      </c>
      <c r="F37" s="618" t="s">
        <v>31</v>
      </c>
      <c r="G37" s="618"/>
      <c r="H37" s="618" t="s">
        <v>32</v>
      </c>
      <c r="I37" s="618"/>
      <c r="J37" s="618" t="s">
        <v>33</v>
      </c>
      <c r="K37" s="618"/>
      <c r="L37" s="618" t="s">
        <v>34</v>
      </c>
      <c r="M37" s="618"/>
      <c r="N37" s="618" t="s">
        <v>35</v>
      </c>
      <c r="O37" s="618"/>
      <c r="P37" s="618" t="s">
        <v>7</v>
      </c>
      <c r="Q37" s="618"/>
      <c r="R37" s="618" t="s">
        <v>36</v>
      </c>
      <c r="S37" s="618"/>
      <c r="T37" s="618" t="s">
        <v>37</v>
      </c>
      <c r="U37" s="618"/>
      <c r="V37" s="618" t="s">
        <v>38</v>
      </c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  <c r="AM37" s="618"/>
      <c r="AN37" s="171"/>
      <c r="AO37" s="171"/>
      <c r="AP37" s="171"/>
      <c r="AQ37" s="171"/>
      <c r="AR37" s="174"/>
      <c r="AS37" s="171"/>
      <c r="AT37" s="175"/>
      <c r="AU37" s="174"/>
      <c r="AV37" s="174"/>
      <c r="AW37" s="174"/>
      <c r="AX37" s="174"/>
      <c r="AY37" s="174"/>
      <c r="AZ37" s="174"/>
      <c r="BA37" s="616" t="s">
        <v>39</v>
      </c>
      <c r="BB37" s="616"/>
      <c r="BC37" s="616"/>
      <c r="BD37" s="616"/>
      <c r="BE37" s="616" t="s">
        <v>40</v>
      </c>
      <c r="BF37" s="616"/>
      <c r="BG37" s="616"/>
      <c r="BH37" s="616"/>
      <c r="BI37" s="174"/>
      <c r="BJ37" s="22"/>
      <c r="BK37" s="22"/>
    </row>
    <row r="38" spans="1:64" ht="15" thickBot="1">
      <c r="A38" s="20"/>
      <c r="C38" s="22"/>
      <c r="AQ38" s="628" t="s">
        <v>41</v>
      </c>
      <c r="AR38" s="628"/>
      <c r="AS38" s="628" t="s">
        <v>42</v>
      </c>
      <c r="AT38" s="628"/>
      <c r="AU38" s="628" t="s">
        <v>43</v>
      </c>
      <c r="AV38" s="628"/>
      <c r="AW38" s="628" t="s">
        <v>44</v>
      </c>
      <c r="AX38" s="628"/>
      <c r="AY38" s="628" t="s">
        <v>45</v>
      </c>
      <c r="AZ38" s="628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5" thickBot="1">
      <c r="A39" s="177"/>
      <c r="B39" s="178"/>
      <c r="C39" s="179"/>
      <c r="D39" s="180" t="str">
        <f>E3</f>
        <v>TV Otterberg</v>
      </c>
      <c r="E39" s="181" t="str">
        <f>E6</f>
        <v>Feuerball KL</v>
      </c>
      <c r="F39" s="182">
        <v>25</v>
      </c>
      <c r="G39" s="183">
        <v>21</v>
      </c>
      <c r="H39" s="184">
        <v>25</v>
      </c>
      <c r="I39" s="185">
        <v>14</v>
      </c>
      <c r="J39" s="182">
        <v>25</v>
      </c>
      <c r="K39" s="183">
        <v>21</v>
      </c>
      <c r="L39" s="184"/>
      <c r="M39" s="185"/>
      <c r="N39" s="182"/>
      <c r="O39" s="183"/>
      <c r="P39" s="186">
        <f>IF(F39="","",F39+H39+J39+L39+N39)</f>
        <v>75</v>
      </c>
      <c r="Q39" s="187">
        <f>IF(G39="","",G39+I39+K39+M39+O39)</f>
        <v>56</v>
      </c>
      <c r="R39" s="188">
        <f>IF(F39="","",AQ39+AS39+AU39+AW39+AY39)</f>
        <v>3</v>
      </c>
      <c r="S39" s="189">
        <f t="shared" ref="S39:S48" si="13">IF(G39="","",AR39+AT39+AV39+AX39+AZ39)</f>
        <v>0</v>
      </c>
      <c r="T39" s="190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3</v>
      </c>
      <c r="U39" s="191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0</v>
      </c>
      <c r="V39" s="683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  <c r="AL39" s="685"/>
      <c r="AM39" s="686" t="str">
        <f t="shared" ref="AM39:AM48" ca="1" si="14">IF(U39&lt;&gt;"","",IF(C39&lt;&gt;"","verlegt",IF(B39&lt;TODAY(),"offen","")))</f>
        <v/>
      </c>
      <c r="AN39" s="687"/>
      <c r="AO39" s="688" t="str">
        <f ca="1">IF(U39&lt;&gt;"","",IF(C39="","",IF(C39&lt;TODAY(),"offen","")))</f>
        <v/>
      </c>
      <c r="AP39" s="689"/>
      <c r="AQ39" s="192">
        <f>IF(F39&gt;G39,1,0)</f>
        <v>1</v>
      </c>
      <c r="AR39" s="192">
        <f t="shared" ref="AR39:AR48" si="15">IF(G39&gt;F39,1,0)</f>
        <v>0</v>
      </c>
      <c r="AS39" s="22">
        <f t="shared" ref="AS39:AS48" si="16">IF(H39&gt;I39,1,0)</f>
        <v>1</v>
      </c>
      <c r="AT39" s="193">
        <f t="shared" ref="AT39:AT48" si="17">IF(I39&gt;H39,1,0)</f>
        <v>0</v>
      </c>
      <c r="AU39" s="192">
        <f t="shared" ref="AU39:AU48" si="18">IF(J39&gt;K39,1,0)</f>
        <v>1</v>
      </c>
      <c r="AV39" s="192">
        <f t="shared" ref="AV39:AV48" si="19">IF(K39&gt;J39,1,0)</f>
        <v>0</v>
      </c>
      <c r="AW39" s="22">
        <f t="shared" ref="AW39:AW48" si="20">IF(L39&gt;M39,1,0)</f>
        <v>0</v>
      </c>
      <c r="AX39" s="22">
        <f t="shared" ref="AX39:AX48" si="21">IF(M39&gt;L39,1,0)</f>
        <v>0</v>
      </c>
      <c r="AY39" s="192">
        <f t="shared" ref="AY39:AY48" si="22">IF(N39&gt;O39,1,0)</f>
        <v>0</v>
      </c>
      <c r="AZ39" s="192">
        <f t="shared" ref="AZ39:AZ48" si="23">IF(O39&gt;N39,1,0)</f>
        <v>0</v>
      </c>
      <c r="BA39" s="138">
        <f>IF(T39=3,1,0)</f>
        <v>1</v>
      </c>
      <c r="BB39" s="138">
        <f>IF(T39=2,1,0)</f>
        <v>0</v>
      </c>
      <c r="BC39" s="138">
        <f>IF(T39=1,1,0)</f>
        <v>0</v>
      </c>
      <c r="BD39" s="138">
        <f>IF(AND(T39=0,U39&lt;&gt;0),1,0)</f>
        <v>0</v>
      </c>
      <c r="BE39" s="138">
        <f>IF(U50=3,1,0)</f>
        <v>0</v>
      </c>
      <c r="BF39" s="138">
        <f>IF(U50=2,1,0)</f>
        <v>0</v>
      </c>
      <c r="BG39" s="138">
        <f>IF(U50=1,1,0)</f>
        <v>0</v>
      </c>
      <c r="BH39" s="138">
        <f>IF(AND(U50=0,T50&lt;&gt;0),1,0)</f>
        <v>0</v>
      </c>
      <c r="BI39" s="22"/>
    </row>
    <row r="40" spans="1:64" ht="15" thickBot="1">
      <c r="A40" s="194"/>
      <c r="B40" s="195"/>
      <c r="C40" s="196"/>
      <c r="D40" s="197" t="str">
        <f>D39</f>
        <v>TV Otterberg</v>
      </c>
      <c r="E40" s="198" t="str">
        <f>E9</f>
        <v>Rodenbach/Weilerbach</v>
      </c>
      <c r="F40" s="199">
        <v>25</v>
      </c>
      <c r="G40" s="200">
        <v>15</v>
      </c>
      <c r="H40" s="201">
        <v>25</v>
      </c>
      <c r="I40" s="202">
        <v>16</v>
      </c>
      <c r="J40" s="199">
        <v>25</v>
      </c>
      <c r="K40" s="200">
        <v>19</v>
      </c>
      <c r="L40" s="201"/>
      <c r="M40" s="202"/>
      <c r="N40" s="199"/>
      <c r="O40" s="200"/>
      <c r="P40" s="203">
        <f t="shared" ref="P40:Q48" si="24">IF(F40="","",F40+H40+J40+L40+N40)</f>
        <v>75</v>
      </c>
      <c r="Q40" s="204">
        <f t="shared" si="24"/>
        <v>50</v>
      </c>
      <c r="R40" s="205">
        <f t="shared" ref="R40:R48" si="25">IF(F40="","",AQ40+AS40+AU40+AW40+AY40)</f>
        <v>3</v>
      </c>
      <c r="S40" s="206">
        <f t="shared" si="13"/>
        <v>0</v>
      </c>
      <c r="T40" s="190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191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690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  <c r="AL40" s="692"/>
      <c r="AM40" s="693" t="str">
        <f t="shared" ca="1" si="14"/>
        <v/>
      </c>
      <c r="AN40" s="694"/>
      <c r="AO40" s="695" t="str">
        <f t="shared" ref="AO40:AO48" ca="1" si="26">IF(U40&lt;&gt;"","",IF(C40="","",IF(C40&lt;TODAY(),"offen","")))</f>
        <v/>
      </c>
      <c r="AP40" s="696"/>
      <c r="AQ40" s="192">
        <f t="shared" ref="AQ40:AQ48" si="27">IF(F40&gt;G40,1,0)</f>
        <v>1</v>
      </c>
      <c r="AR40" s="192">
        <f t="shared" si="15"/>
        <v>0</v>
      </c>
      <c r="AS40" s="22">
        <f t="shared" si="16"/>
        <v>1</v>
      </c>
      <c r="AT40" s="193">
        <f t="shared" si="17"/>
        <v>0</v>
      </c>
      <c r="AU40" s="192">
        <f t="shared" si="18"/>
        <v>1</v>
      </c>
      <c r="AV40" s="192">
        <f t="shared" si="19"/>
        <v>0</v>
      </c>
      <c r="AW40" s="22">
        <f t="shared" si="20"/>
        <v>0</v>
      </c>
      <c r="AX40" s="22">
        <f t="shared" si="21"/>
        <v>0</v>
      </c>
      <c r="AY40" s="192">
        <f t="shared" si="22"/>
        <v>0</v>
      </c>
      <c r="AZ40" s="192">
        <f t="shared" si="23"/>
        <v>0</v>
      </c>
      <c r="BA40" s="138">
        <f t="shared" ref="BA40:BA103" si="28">IF(T40=3,1,0)</f>
        <v>1</v>
      </c>
      <c r="BB40" s="138">
        <f t="shared" ref="BB40:BB103" si="29">IF(T40=2,1,0)</f>
        <v>0</v>
      </c>
      <c r="BC40" s="138">
        <f t="shared" ref="BC40:BC103" si="30">IF(T40=1,1,0)</f>
        <v>0</v>
      </c>
      <c r="BD40" s="138">
        <f>IF(AND(T40=0,U40&lt;&gt;0),1,0)</f>
        <v>0</v>
      </c>
      <c r="BE40" s="138">
        <f>IF(U61=3,1,0)</f>
        <v>0</v>
      </c>
      <c r="BF40" s="138">
        <f>IF(U61=2,1,0)</f>
        <v>0</v>
      </c>
      <c r="BG40" s="138">
        <f>IF(U61=1,1,0)</f>
        <v>0</v>
      </c>
      <c r="BH40" s="138">
        <f>IF(AND(U61=0,T61&lt;&gt;0),1,0)</f>
        <v>0</v>
      </c>
      <c r="BI40" s="22"/>
    </row>
    <row r="41" spans="1:64" ht="15" thickBot="1">
      <c r="A41" s="194"/>
      <c r="B41" s="195"/>
      <c r="C41" s="196"/>
      <c r="D41" s="197" t="str">
        <f>D39</f>
        <v>TV Otterberg</v>
      </c>
      <c r="E41" s="198" t="str">
        <f>E12</f>
        <v>TV Rodenbach US</v>
      </c>
      <c r="F41" s="199">
        <v>25</v>
      </c>
      <c r="G41" s="200">
        <v>17</v>
      </c>
      <c r="H41" s="201">
        <v>13</v>
      </c>
      <c r="I41" s="202">
        <v>25</v>
      </c>
      <c r="J41" s="199">
        <v>22</v>
      </c>
      <c r="K41" s="200">
        <v>25</v>
      </c>
      <c r="L41" s="201">
        <v>27</v>
      </c>
      <c r="M41" s="202">
        <v>25</v>
      </c>
      <c r="N41" s="199">
        <v>13</v>
      </c>
      <c r="O41" s="200">
        <v>15</v>
      </c>
      <c r="P41" s="203">
        <f t="shared" si="24"/>
        <v>100</v>
      </c>
      <c r="Q41" s="204">
        <f t="shared" si="24"/>
        <v>107</v>
      </c>
      <c r="R41" s="205">
        <f t="shared" si="25"/>
        <v>2</v>
      </c>
      <c r="S41" s="206">
        <f t="shared" si="13"/>
        <v>3</v>
      </c>
      <c r="T41" s="190">
        <f t="shared" ref="T41:T104" si="31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1</v>
      </c>
      <c r="U41" s="191">
        <f t="shared" ref="U41:U104" si="32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2</v>
      </c>
      <c r="V41" s="690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2"/>
      <c r="AM41" s="693" t="str">
        <f t="shared" ca="1" si="14"/>
        <v/>
      </c>
      <c r="AN41" s="694"/>
      <c r="AO41" s="695" t="str">
        <f t="shared" ca="1" si="26"/>
        <v/>
      </c>
      <c r="AP41" s="696"/>
      <c r="AQ41" s="192">
        <f t="shared" si="27"/>
        <v>1</v>
      </c>
      <c r="AR41" s="192">
        <f t="shared" si="15"/>
        <v>0</v>
      </c>
      <c r="AS41" s="22">
        <f t="shared" si="16"/>
        <v>0</v>
      </c>
      <c r="AT41" s="193">
        <f t="shared" si="17"/>
        <v>1</v>
      </c>
      <c r="AU41" s="192">
        <f t="shared" si="18"/>
        <v>0</v>
      </c>
      <c r="AV41" s="192">
        <f t="shared" si="19"/>
        <v>1</v>
      </c>
      <c r="AW41" s="22">
        <f t="shared" si="20"/>
        <v>1</v>
      </c>
      <c r="AX41" s="22">
        <f t="shared" si="21"/>
        <v>0</v>
      </c>
      <c r="AY41" s="192">
        <f t="shared" si="22"/>
        <v>0</v>
      </c>
      <c r="AZ41" s="192">
        <f t="shared" si="23"/>
        <v>1</v>
      </c>
      <c r="BA41" s="138">
        <f t="shared" si="28"/>
        <v>0</v>
      </c>
      <c r="BB41" s="138">
        <f t="shared" si="29"/>
        <v>0</v>
      </c>
      <c r="BC41" s="138">
        <f t="shared" si="30"/>
        <v>1</v>
      </c>
      <c r="BD41" s="138">
        <f t="shared" ref="BD41:BD103" si="33">IF(AND(T41=0,U41&lt;&gt;0),1,0)</f>
        <v>0</v>
      </c>
      <c r="BE41" s="138">
        <f>IF(U72=3,1,0)</f>
        <v>1</v>
      </c>
      <c r="BF41" s="138">
        <f>IF(U72=2,1,0)</f>
        <v>0</v>
      </c>
      <c r="BG41" s="138">
        <f>IF(U72=1,1,0)</f>
        <v>0</v>
      </c>
      <c r="BH41" s="138">
        <f>IF(AND(U72=0,T72&lt;&gt;0),1,0)</f>
        <v>0</v>
      </c>
      <c r="BI41" s="22"/>
    </row>
    <row r="42" spans="1:64" ht="15" thickBot="1">
      <c r="A42" s="194"/>
      <c r="B42" s="195"/>
      <c r="C42" s="196"/>
      <c r="D42" s="197" t="str">
        <f>D41</f>
        <v>TV Otterberg</v>
      </c>
      <c r="E42" s="198" t="str">
        <f>E15</f>
        <v>Niederkirchen/Roßbach II</v>
      </c>
      <c r="F42" s="199"/>
      <c r="G42" s="200"/>
      <c r="H42" s="201"/>
      <c r="I42" s="202"/>
      <c r="J42" s="199"/>
      <c r="K42" s="200"/>
      <c r="L42" s="201"/>
      <c r="M42" s="202"/>
      <c r="N42" s="199"/>
      <c r="O42" s="200"/>
      <c r="P42" s="203" t="str">
        <f t="shared" si="24"/>
        <v/>
      </c>
      <c r="Q42" s="204" t="str">
        <f t="shared" si="24"/>
        <v/>
      </c>
      <c r="R42" s="205" t="str">
        <f t="shared" si="25"/>
        <v/>
      </c>
      <c r="S42" s="206" t="str">
        <f t="shared" si="13"/>
        <v/>
      </c>
      <c r="T42" s="190">
        <f t="shared" si="31"/>
        <v>0</v>
      </c>
      <c r="U42" s="191">
        <f t="shared" si="32"/>
        <v>0</v>
      </c>
      <c r="V42" s="690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2"/>
      <c r="AM42" s="693" t="str">
        <f t="shared" ca="1" si="14"/>
        <v/>
      </c>
      <c r="AN42" s="694"/>
      <c r="AO42" s="695" t="str">
        <f t="shared" ca="1" si="26"/>
        <v/>
      </c>
      <c r="AP42" s="696"/>
      <c r="AQ42" s="192">
        <f t="shared" si="27"/>
        <v>0</v>
      </c>
      <c r="AR42" s="192">
        <f t="shared" si="15"/>
        <v>0</v>
      </c>
      <c r="AS42" s="22">
        <f t="shared" si="16"/>
        <v>0</v>
      </c>
      <c r="AT42" s="193">
        <f t="shared" si="17"/>
        <v>0</v>
      </c>
      <c r="AU42" s="192">
        <f t="shared" si="18"/>
        <v>0</v>
      </c>
      <c r="AV42" s="192">
        <f t="shared" si="19"/>
        <v>0</v>
      </c>
      <c r="AW42" s="22">
        <f t="shared" si="20"/>
        <v>0</v>
      </c>
      <c r="AX42" s="22">
        <f t="shared" si="21"/>
        <v>0</v>
      </c>
      <c r="AY42" s="192">
        <f t="shared" si="22"/>
        <v>0</v>
      </c>
      <c r="AZ42" s="192">
        <f t="shared" si="23"/>
        <v>0</v>
      </c>
      <c r="BA42" s="138">
        <f t="shared" si="28"/>
        <v>0</v>
      </c>
      <c r="BB42" s="138">
        <f t="shared" si="29"/>
        <v>0</v>
      </c>
      <c r="BC42" s="138">
        <f t="shared" si="30"/>
        <v>0</v>
      </c>
      <c r="BD42" s="138">
        <f t="shared" si="33"/>
        <v>0</v>
      </c>
      <c r="BE42" s="138">
        <f>IF(U83=3,1,0)</f>
        <v>1</v>
      </c>
      <c r="BF42" s="138">
        <f>IF(U83=2,1,0)</f>
        <v>0</v>
      </c>
      <c r="BG42" s="138">
        <f>IF(U83=1,1,0)</f>
        <v>0</v>
      </c>
      <c r="BH42" s="138">
        <f>IF(AND(U83=0,T83&lt;&gt;0),1,0)</f>
        <v>0</v>
      </c>
      <c r="BI42" s="22"/>
    </row>
    <row r="43" spans="1:64" ht="15" hidden="1" customHeight="1" thickBot="1">
      <c r="A43" s="194"/>
      <c r="B43" s="195"/>
      <c r="C43" s="196"/>
      <c r="D43" s="197" t="str">
        <f>D41</f>
        <v>TV Otterberg</v>
      </c>
      <c r="E43" s="198">
        <f>E18</f>
        <v>0</v>
      </c>
      <c r="F43" s="199"/>
      <c r="G43" s="200"/>
      <c r="H43" s="201"/>
      <c r="I43" s="202"/>
      <c r="J43" s="199"/>
      <c r="K43" s="200"/>
      <c r="L43" s="201"/>
      <c r="M43" s="202"/>
      <c r="N43" s="199"/>
      <c r="O43" s="200"/>
      <c r="P43" s="203" t="str">
        <f t="shared" si="24"/>
        <v/>
      </c>
      <c r="Q43" s="204" t="str">
        <f t="shared" si="24"/>
        <v/>
      </c>
      <c r="R43" s="205" t="str">
        <f t="shared" si="25"/>
        <v/>
      </c>
      <c r="S43" s="206" t="str">
        <f t="shared" si="13"/>
        <v/>
      </c>
      <c r="T43" s="190">
        <f t="shared" si="31"/>
        <v>0</v>
      </c>
      <c r="U43" s="191">
        <f t="shared" si="32"/>
        <v>0</v>
      </c>
      <c r="V43" s="690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2"/>
      <c r="AM43" s="693" t="str">
        <f t="shared" ca="1" si="14"/>
        <v/>
      </c>
      <c r="AN43" s="694"/>
      <c r="AO43" s="695" t="str">
        <f t="shared" ca="1" si="26"/>
        <v/>
      </c>
      <c r="AP43" s="696"/>
      <c r="AQ43" s="192">
        <f t="shared" si="27"/>
        <v>0</v>
      </c>
      <c r="AR43" s="192">
        <f t="shared" si="15"/>
        <v>0</v>
      </c>
      <c r="AS43" s="22">
        <f t="shared" si="16"/>
        <v>0</v>
      </c>
      <c r="AT43" s="193">
        <f t="shared" si="17"/>
        <v>0</v>
      </c>
      <c r="AU43" s="192">
        <f t="shared" si="18"/>
        <v>0</v>
      </c>
      <c r="AV43" s="192">
        <f t="shared" si="19"/>
        <v>0</v>
      </c>
      <c r="AW43" s="22">
        <f t="shared" si="20"/>
        <v>0</v>
      </c>
      <c r="AX43" s="22">
        <f t="shared" si="21"/>
        <v>0</v>
      </c>
      <c r="AY43" s="192">
        <f t="shared" si="22"/>
        <v>0</v>
      </c>
      <c r="AZ43" s="192">
        <f t="shared" si="23"/>
        <v>0</v>
      </c>
      <c r="BA43" s="138">
        <f t="shared" si="28"/>
        <v>0</v>
      </c>
      <c r="BB43" s="138">
        <f t="shared" si="29"/>
        <v>0</v>
      </c>
      <c r="BC43" s="138">
        <f t="shared" si="30"/>
        <v>0</v>
      </c>
      <c r="BD43" s="138">
        <f t="shared" si="33"/>
        <v>0</v>
      </c>
      <c r="BE43" s="138">
        <f>IF(U94=3,1,0)</f>
        <v>0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5" hidden="1" customHeight="1" thickBot="1">
      <c r="A44" s="194"/>
      <c r="B44" s="195"/>
      <c r="C44" s="196"/>
      <c r="D44" s="197" t="str">
        <f>D43</f>
        <v>TV Otterberg</v>
      </c>
      <c r="E44" s="198">
        <f>E21</f>
        <v>0</v>
      </c>
      <c r="F44" s="199"/>
      <c r="G44" s="200"/>
      <c r="H44" s="201"/>
      <c r="I44" s="202"/>
      <c r="J44" s="199"/>
      <c r="K44" s="200"/>
      <c r="L44" s="201"/>
      <c r="M44" s="202"/>
      <c r="N44" s="199"/>
      <c r="O44" s="200"/>
      <c r="P44" s="203" t="str">
        <f t="shared" si="24"/>
        <v/>
      </c>
      <c r="Q44" s="204" t="str">
        <f t="shared" si="24"/>
        <v/>
      </c>
      <c r="R44" s="205" t="str">
        <f t="shared" si="25"/>
        <v/>
      </c>
      <c r="S44" s="206" t="str">
        <f t="shared" si="13"/>
        <v/>
      </c>
      <c r="T44" s="190">
        <f t="shared" si="31"/>
        <v>0</v>
      </c>
      <c r="U44" s="191">
        <f t="shared" si="32"/>
        <v>0</v>
      </c>
      <c r="V44" s="690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2"/>
      <c r="AM44" s="693" t="str">
        <f t="shared" ca="1" si="14"/>
        <v/>
      </c>
      <c r="AN44" s="694"/>
      <c r="AO44" s="695" t="str">
        <f t="shared" ca="1" si="26"/>
        <v/>
      </c>
      <c r="AP44" s="696"/>
      <c r="AQ44" s="192">
        <f t="shared" si="27"/>
        <v>0</v>
      </c>
      <c r="AR44" s="192">
        <f t="shared" si="15"/>
        <v>0</v>
      </c>
      <c r="AS44" s="22">
        <f t="shared" si="16"/>
        <v>0</v>
      </c>
      <c r="AT44" s="193">
        <f t="shared" si="17"/>
        <v>0</v>
      </c>
      <c r="AU44" s="192">
        <f t="shared" si="18"/>
        <v>0</v>
      </c>
      <c r="AV44" s="192">
        <f t="shared" si="19"/>
        <v>0</v>
      </c>
      <c r="AW44" s="22">
        <f t="shared" si="20"/>
        <v>0</v>
      </c>
      <c r="AX44" s="22">
        <f t="shared" si="21"/>
        <v>0</v>
      </c>
      <c r="AY44" s="192">
        <f t="shared" si="22"/>
        <v>0</v>
      </c>
      <c r="AZ44" s="192">
        <f t="shared" si="23"/>
        <v>0</v>
      </c>
      <c r="BA44" s="138">
        <f t="shared" si="28"/>
        <v>0</v>
      </c>
      <c r="BB44" s="138">
        <f t="shared" si="29"/>
        <v>0</v>
      </c>
      <c r="BC44" s="138">
        <f t="shared" si="30"/>
        <v>0</v>
      </c>
      <c r="BD44" s="138">
        <f t="shared" si="33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0</v>
      </c>
      <c r="BI44" s="22"/>
    </row>
    <row r="45" spans="1:64" ht="15" hidden="1" customHeight="1" thickBot="1">
      <c r="A45" s="194"/>
      <c r="B45" s="195"/>
      <c r="C45" s="196"/>
      <c r="D45" s="197" t="str">
        <f>D43</f>
        <v>TV Otterberg</v>
      </c>
      <c r="E45" s="198">
        <f>E24</f>
        <v>0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4"/>
        <v/>
      </c>
      <c r="Q45" s="204" t="str">
        <f t="shared" si="24"/>
        <v/>
      </c>
      <c r="R45" s="205" t="str">
        <f t="shared" si="25"/>
        <v/>
      </c>
      <c r="S45" s="206" t="str">
        <f t="shared" si="13"/>
        <v/>
      </c>
      <c r="T45" s="190">
        <f t="shared" si="31"/>
        <v>0</v>
      </c>
      <c r="U45" s="191">
        <f t="shared" si="32"/>
        <v>0</v>
      </c>
      <c r="V45" s="690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2"/>
      <c r="AM45" s="693" t="str">
        <f t="shared" ca="1" si="14"/>
        <v/>
      </c>
      <c r="AN45" s="694"/>
      <c r="AO45" s="695" t="str">
        <f t="shared" ca="1" si="26"/>
        <v/>
      </c>
      <c r="AP45" s="696"/>
      <c r="AQ45" s="192">
        <f t="shared" si="27"/>
        <v>0</v>
      </c>
      <c r="AR45" s="192">
        <f t="shared" si="15"/>
        <v>0</v>
      </c>
      <c r="AS45" s="22">
        <f t="shared" si="16"/>
        <v>0</v>
      </c>
      <c r="AT45" s="193">
        <f t="shared" si="17"/>
        <v>0</v>
      </c>
      <c r="AU45" s="192">
        <f t="shared" si="18"/>
        <v>0</v>
      </c>
      <c r="AV45" s="192">
        <f t="shared" si="19"/>
        <v>0</v>
      </c>
      <c r="AW45" s="22">
        <f t="shared" si="20"/>
        <v>0</v>
      </c>
      <c r="AX45" s="22">
        <f t="shared" si="21"/>
        <v>0</v>
      </c>
      <c r="AY45" s="192">
        <f t="shared" si="22"/>
        <v>0</v>
      </c>
      <c r="AZ45" s="192">
        <f t="shared" si="23"/>
        <v>0</v>
      </c>
      <c r="BA45" s="138">
        <f t="shared" si="28"/>
        <v>0</v>
      </c>
      <c r="BB45" s="138">
        <f t="shared" si="29"/>
        <v>0</v>
      </c>
      <c r="BC45" s="138">
        <f t="shared" si="30"/>
        <v>0</v>
      </c>
      <c r="BD45" s="138">
        <f t="shared" si="33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5" hidden="1" customHeight="1" thickBot="1">
      <c r="A46" s="194"/>
      <c r="B46" s="195"/>
      <c r="C46" s="196"/>
      <c r="D46" s="197" t="str">
        <f>D45</f>
        <v>TV Otterberg</v>
      </c>
      <c r="E46" s="198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4"/>
        <v/>
      </c>
      <c r="Q46" s="204" t="str">
        <f t="shared" si="24"/>
        <v/>
      </c>
      <c r="R46" s="205" t="str">
        <f t="shared" si="25"/>
        <v/>
      </c>
      <c r="S46" s="206" t="str">
        <f t="shared" si="13"/>
        <v/>
      </c>
      <c r="T46" s="190">
        <f t="shared" si="31"/>
        <v>0</v>
      </c>
      <c r="U46" s="191">
        <f t="shared" si="32"/>
        <v>0</v>
      </c>
      <c r="V46" s="690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1"/>
      <c r="AL46" s="692"/>
      <c r="AM46" s="693" t="str">
        <f t="shared" ca="1" si="14"/>
        <v/>
      </c>
      <c r="AN46" s="694"/>
      <c r="AO46" s="695" t="str">
        <f t="shared" ca="1" si="26"/>
        <v/>
      </c>
      <c r="AP46" s="696"/>
      <c r="AQ46" s="192">
        <f t="shared" si="27"/>
        <v>0</v>
      </c>
      <c r="AR46" s="192">
        <f t="shared" si="15"/>
        <v>0</v>
      </c>
      <c r="AS46" s="22">
        <f t="shared" si="16"/>
        <v>0</v>
      </c>
      <c r="AT46" s="193">
        <f t="shared" si="17"/>
        <v>0</v>
      </c>
      <c r="AU46" s="192">
        <f t="shared" si="18"/>
        <v>0</v>
      </c>
      <c r="AV46" s="192">
        <f t="shared" si="19"/>
        <v>0</v>
      </c>
      <c r="AW46" s="22">
        <f t="shared" si="20"/>
        <v>0</v>
      </c>
      <c r="AX46" s="22">
        <f t="shared" si="21"/>
        <v>0</v>
      </c>
      <c r="AY46" s="192">
        <f t="shared" si="22"/>
        <v>0</v>
      </c>
      <c r="AZ46" s="192">
        <f t="shared" si="23"/>
        <v>0</v>
      </c>
      <c r="BA46" s="138">
        <f t="shared" si="28"/>
        <v>0</v>
      </c>
      <c r="BB46" s="138">
        <f t="shared" si="29"/>
        <v>0</v>
      </c>
      <c r="BC46" s="138">
        <f t="shared" si="30"/>
        <v>0</v>
      </c>
      <c r="BD46" s="138">
        <f t="shared" si="33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5" hidden="1" customHeight="1" thickBot="1">
      <c r="A47" s="194"/>
      <c r="B47" s="195"/>
      <c r="C47" s="196"/>
      <c r="D47" s="197" t="str">
        <f>D45</f>
        <v>TV Otterberg</v>
      </c>
      <c r="E47" s="207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4"/>
        <v/>
      </c>
      <c r="Q47" s="204" t="str">
        <f t="shared" si="24"/>
        <v/>
      </c>
      <c r="R47" s="205" t="str">
        <f t="shared" si="25"/>
        <v/>
      </c>
      <c r="S47" s="206" t="str">
        <f t="shared" si="13"/>
        <v/>
      </c>
      <c r="T47" s="190">
        <f t="shared" si="31"/>
        <v>0</v>
      </c>
      <c r="U47" s="191">
        <f t="shared" si="32"/>
        <v>0</v>
      </c>
      <c r="V47" s="690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2"/>
      <c r="AM47" s="693" t="str">
        <f t="shared" ca="1" si="14"/>
        <v/>
      </c>
      <c r="AN47" s="694"/>
      <c r="AO47" s="695" t="str">
        <f t="shared" ca="1" si="26"/>
        <v/>
      </c>
      <c r="AP47" s="696"/>
      <c r="AQ47" s="192">
        <f t="shared" si="27"/>
        <v>0</v>
      </c>
      <c r="AR47" s="192">
        <f t="shared" si="15"/>
        <v>0</v>
      </c>
      <c r="AS47" s="22">
        <f t="shared" si="16"/>
        <v>0</v>
      </c>
      <c r="AT47" s="193">
        <f t="shared" si="17"/>
        <v>0</v>
      </c>
      <c r="AU47" s="192">
        <f t="shared" si="18"/>
        <v>0</v>
      </c>
      <c r="AV47" s="192">
        <f t="shared" si="19"/>
        <v>0</v>
      </c>
      <c r="AW47" s="22">
        <f t="shared" si="20"/>
        <v>0</v>
      </c>
      <c r="AX47" s="22">
        <f t="shared" si="21"/>
        <v>0</v>
      </c>
      <c r="AY47" s="192">
        <f t="shared" si="22"/>
        <v>0</v>
      </c>
      <c r="AZ47" s="192">
        <f t="shared" si="23"/>
        <v>0</v>
      </c>
      <c r="BA47" s="138">
        <f t="shared" si="28"/>
        <v>0</v>
      </c>
      <c r="BB47" s="138">
        <f t="shared" si="29"/>
        <v>0</v>
      </c>
      <c r="BC47" s="138">
        <f t="shared" si="30"/>
        <v>0</v>
      </c>
      <c r="BD47" s="138">
        <f t="shared" si="33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5" hidden="1" customHeight="1" thickBot="1">
      <c r="A48" s="208"/>
      <c r="B48" s="209"/>
      <c r="C48" s="210"/>
      <c r="D48" s="197" t="str">
        <f>D47</f>
        <v>TV Otterberg</v>
      </c>
      <c r="E48" s="211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4"/>
        <v/>
      </c>
      <c r="Q48" s="217" t="str">
        <f t="shared" si="24"/>
        <v/>
      </c>
      <c r="R48" s="218" t="str">
        <f t="shared" si="25"/>
        <v/>
      </c>
      <c r="S48" s="219" t="str">
        <f t="shared" si="13"/>
        <v/>
      </c>
      <c r="T48" s="190">
        <f t="shared" si="31"/>
        <v>0</v>
      </c>
      <c r="U48" s="191">
        <f t="shared" si="32"/>
        <v>0</v>
      </c>
      <c r="V48" s="697"/>
      <c r="W48" s="698"/>
      <c r="X48" s="698"/>
      <c r="Y48" s="698"/>
      <c r="Z48" s="698"/>
      <c r="AA48" s="698"/>
      <c r="AB48" s="698"/>
      <c r="AC48" s="698"/>
      <c r="AD48" s="698"/>
      <c r="AE48" s="698"/>
      <c r="AF48" s="698"/>
      <c r="AG48" s="698"/>
      <c r="AH48" s="698"/>
      <c r="AI48" s="698"/>
      <c r="AJ48" s="698"/>
      <c r="AK48" s="698"/>
      <c r="AL48" s="699"/>
      <c r="AM48" s="700" t="str">
        <f t="shared" ca="1" si="14"/>
        <v/>
      </c>
      <c r="AN48" s="701"/>
      <c r="AO48" s="702" t="str">
        <f t="shared" ca="1" si="26"/>
        <v/>
      </c>
      <c r="AP48" s="703"/>
      <c r="AQ48" s="192">
        <f t="shared" si="27"/>
        <v>0</v>
      </c>
      <c r="AR48" s="192">
        <f t="shared" si="15"/>
        <v>0</v>
      </c>
      <c r="AS48" s="22">
        <f t="shared" si="16"/>
        <v>0</v>
      </c>
      <c r="AT48" s="193">
        <f t="shared" si="17"/>
        <v>0</v>
      </c>
      <c r="AU48" s="192">
        <f t="shared" si="18"/>
        <v>0</v>
      </c>
      <c r="AV48" s="192">
        <f t="shared" si="19"/>
        <v>0</v>
      </c>
      <c r="AW48" s="22">
        <f t="shared" si="20"/>
        <v>0</v>
      </c>
      <c r="AX48" s="22">
        <f t="shared" si="21"/>
        <v>0</v>
      </c>
      <c r="AY48" s="192">
        <f t="shared" si="22"/>
        <v>0</v>
      </c>
      <c r="AZ48" s="192">
        <f t="shared" si="23"/>
        <v>0</v>
      </c>
      <c r="BA48" s="138">
        <f t="shared" si="28"/>
        <v>0</v>
      </c>
      <c r="BB48" s="138">
        <f t="shared" si="29"/>
        <v>0</v>
      </c>
      <c r="BC48" s="138">
        <f t="shared" si="30"/>
        <v>0</v>
      </c>
      <c r="BD48" s="138">
        <f t="shared" si="33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5" thickBot="1">
      <c r="A49" s="20"/>
      <c r="C49" s="22"/>
      <c r="D49" s="220"/>
      <c r="E49" s="220"/>
      <c r="T49" s="190">
        <f t="shared" si="31"/>
        <v>0</v>
      </c>
      <c r="U49" s="191">
        <f t="shared" si="32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T49" s="193"/>
      <c r="AU49" s="192"/>
      <c r="AV49" s="192"/>
      <c r="AW49" s="22"/>
      <c r="AX49" s="22"/>
      <c r="AY49" s="192"/>
      <c r="AZ49" s="192"/>
      <c r="BA49" s="223">
        <f t="shared" ref="BA49:BH49" si="34">SUM(BA39:BA48)</f>
        <v>2</v>
      </c>
      <c r="BB49" s="223">
        <f t="shared" si="34"/>
        <v>0</v>
      </c>
      <c r="BC49" s="223">
        <f t="shared" si="34"/>
        <v>1</v>
      </c>
      <c r="BD49" s="223">
        <f t="shared" si="34"/>
        <v>0</v>
      </c>
      <c r="BE49" s="223">
        <f t="shared" si="34"/>
        <v>2</v>
      </c>
      <c r="BF49" s="223">
        <f t="shared" si="34"/>
        <v>0</v>
      </c>
      <c r="BG49" s="223">
        <f t="shared" si="34"/>
        <v>0</v>
      </c>
      <c r="BH49" s="223">
        <f t="shared" si="34"/>
        <v>0</v>
      </c>
      <c r="BI49" s="22">
        <f>SUM(BA49:BH49)</f>
        <v>5</v>
      </c>
    </row>
    <row r="50" spans="1:61" ht="15" thickBot="1">
      <c r="A50" s="177"/>
      <c r="B50" s="178"/>
      <c r="C50" s="224"/>
      <c r="D50" s="225" t="str">
        <f>E6</f>
        <v>Feuerball KL</v>
      </c>
      <c r="E50" s="181" t="str">
        <f>E3</f>
        <v>TV Otterberg</v>
      </c>
      <c r="F50" s="184"/>
      <c r="G50" s="185"/>
      <c r="H50" s="182"/>
      <c r="I50" s="183"/>
      <c r="J50" s="184"/>
      <c r="K50" s="185"/>
      <c r="L50" s="182"/>
      <c r="M50" s="183"/>
      <c r="N50" s="184"/>
      <c r="O50" s="185"/>
      <c r="P50" s="188" t="str">
        <f>IF(F50="","",F50+H50+J50+L50+N50)</f>
        <v/>
      </c>
      <c r="Q50" s="189" t="str">
        <f t="shared" ref="Q50:Q59" si="35">IF(G50="","",G50+I50+K50+M50+O50)</f>
        <v/>
      </c>
      <c r="R50" s="188" t="str">
        <f>IF(F50="","",AQ50+AS50+AU50+AW50+AY50)</f>
        <v/>
      </c>
      <c r="S50" s="189" t="str">
        <f t="shared" ref="S50:S59" si="36">IF(G50="","",AR50+AT50+AV50+AX50+AZ50)</f>
        <v/>
      </c>
      <c r="T50" s="190">
        <f t="shared" si="31"/>
        <v>0</v>
      </c>
      <c r="U50" s="191">
        <f t="shared" si="32"/>
        <v>0</v>
      </c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30" t="str">
        <f t="shared" ref="AM50:AM59" ca="1" si="37">IF(U50&lt;&gt;"","",IF(C50&lt;&gt;"","verlegt",IF(B50&lt;TODAY(),"offen","")))</f>
        <v/>
      </c>
      <c r="AN50" s="630"/>
      <c r="AO50" s="631" t="str">
        <f ca="1">IF(U50&lt;&gt;"","",IF(C50="","",IF(C50&lt;TODAY(),"offen","")))</f>
        <v/>
      </c>
      <c r="AP50" s="631"/>
      <c r="AQ50" s="192">
        <f t="shared" ref="AQ50:AQ59" si="38">IF(F50&gt;G50,1,0)</f>
        <v>0</v>
      </c>
      <c r="AR50" s="192">
        <f t="shared" ref="AR50:AR59" si="39">IF(G50&gt;F50,1,0)</f>
        <v>0</v>
      </c>
      <c r="AS50" s="22">
        <f t="shared" ref="AS50:AS59" si="40">IF(H50&gt;I50,1,0)</f>
        <v>0</v>
      </c>
      <c r="AT50" s="193">
        <f t="shared" ref="AT50:AT59" si="41">IF(I50&gt;H50,1,0)</f>
        <v>0</v>
      </c>
      <c r="AU50" s="192">
        <f t="shared" ref="AU50:AU59" si="42">IF(J50&gt;K50,1,0)</f>
        <v>0</v>
      </c>
      <c r="AV50" s="192">
        <f t="shared" ref="AV50:AV59" si="43">IF(K50&gt;J50,1,0)</f>
        <v>0</v>
      </c>
      <c r="AW50" s="22">
        <f t="shared" ref="AW50:AW59" si="44">IF(L50&gt;M50,1,0)</f>
        <v>0</v>
      </c>
      <c r="AX50" s="22">
        <f t="shared" ref="AX50:AX59" si="45">IF(M50&gt;L50,1,0)</f>
        <v>0</v>
      </c>
      <c r="AY50" s="192">
        <f t="shared" ref="AY50:AY59" si="46">IF(N50&gt;O50,1,0)</f>
        <v>0</v>
      </c>
      <c r="AZ50" s="192">
        <f t="shared" ref="AZ50:AZ59" si="47">IF(O50&gt;N50,1,0)</f>
        <v>0</v>
      </c>
      <c r="BA50" s="138">
        <f t="shared" si="28"/>
        <v>0</v>
      </c>
      <c r="BB50" s="138">
        <f t="shared" si="29"/>
        <v>0</v>
      </c>
      <c r="BC50" s="138">
        <f t="shared" si="30"/>
        <v>0</v>
      </c>
      <c r="BD50" s="138">
        <f t="shared" si="33"/>
        <v>0</v>
      </c>
      <c r="BE50" s="138">
        <f>IF(U39=3,1,0)</f>
        <v>0</v>
      </c>
      <c r="BF50" s="138">
        <f>IF(U39=2,1,0)</f>
        <v>0</v>
      </c>
      <c r="BG50" s="138">
        <f>IF(U39=1,1,0)</f>
        <v>0</v>
      </c>
      <c r="BH50" s="138">
        <f>IF(AND(U39=0,T39&lt;&gt;0),1,0)</f>
        <v>1</v>
      </c>
      <c r="BI50" s="22"/>
    </row>
    <row r="51" spans="1:61" ht="15" thickBot="1">
      <c r="A51" s="194"/>
      <c r="B51" s="195"/>
      <c r="C51" s="226"/>
      <c r="D51" s="227" t="str">
        <f>D50</f>
        <v>Feuerball KL</v>
      </c>
      <c r="E51" s="198" t="str">
        <f>E9</f>
        <v>Rodenbach/Weilerbach</v>
      </c>
      <c r="F51" s="201">
        <v>18</v>
      </c>
      <c r="G51" s="202">
        <v>25</v>
      </c>
      <c r="H51" s="199">
        <v>25</v>
      </c>
      <c r="I51" s="200">
        <v>23</v>
      </c>
      <c r="J51" s="201">
        <v>16</v>
      </c>
      <c r="K51" s="202">
        <v>25</v>
      </c>
      <c r="L51" s="199">
        <v>22</v>
      </c>
      <c r="M51" s="200">
        <v>25</v>
      </c>
      <c r="N51" s="201"/>
      <c r="O51" s="202"/>
      <c r="P51" s="205">
        <f t="shared" ref="P51:P59" si="48">IF(F51="","",F51+H51+J51+L51+N51)</f>
        <v>81</v>
      </c>
      <c r="Q51" s="206">
        <f t="shared" si="35"/>
        <v>98</v>
      </c>
      <c r="R51" s="205">
        <f t="shared" ref="R51:R59" si="49">IF(F51="","",AQ51+AS51+AU51+AW51+AY51)</f>
        <v>1</v>
      </c>
      <c r="S51" s="206">
        <f t="shared" si="36"/>
        <v>3</v>
      </c>
      <c r="T51" s="190">
        <f t="shared" si="31"/>
        <v>0</v>
      </c>
      <c r="U51" s="191">
        <f t="shared" si="32"/>
        <v>3</v>
      </c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3" t="str">
        <f ca="1">IF(U51&lt;&gt;"","",IF(C51&lt;&gt;"","verlegt",IF(B53&lt;TODAY(),"offen","")))</f>
        <v/>
      </c>
      <c r="AN51" s="633"/>
      <c r="AO51" s="634" t="str">
        <f t="shared" ref="AO51:AO59" ca="1" si="50">IF(U51&lt;&gt;"","",IF(C51="","",IF(C51&lt;TODAY(),"offen","")))</f>
        <v/>
      </c>
      <c r="AP51" s="634"/>
      <c r="AQ51" s="192">
        <f t="shared" si="38"/>
        <v>0</v>
      </c>
      <c r="AR51" s="192">
        <f t="shared" si="39"/>
        <v>1</v>
      </c>
      <c r="AS51" s="22">
        <f t="shared" si="40"/>
        <v>1</v>
      </c>
      <c r="AT51" s="193">
        <f t="shared" si="41"/>
        <v>0</v>
      </c>
      <c r="AU51" s="192">
        <f t="shared" si="42"/>
        <v>0</v>
      </c>
      <c r="AV51" s="192">
        <f t="shared" si="43"/>
        <v>1</v>
      </c>
      <c r="AW51" s="22">
        <f t="shared" si="44"/>
        <v>0</v>
      </c>
      <c r="AX51" s="22">
        <f t="shared" si="45"/>
        <v>1</v>
      </c>
      <c r="AY51" s="192">
        <f t="shared" si="46"/>
        <v>0</v>
      </c>
      <c r="AZ51" s="192">
        <f t="shared" si="47"/>
        <v>0</v>
      </c>
      <c r="BA51" s="138">
        <f t="shared" si="28"/>
        <v>0</v>
      </c>
      <c r="BB51" s="138">
        <f t="shared" si="29"/>
        <v>0</v>
      </c>
      <c r="BC51" s="138">
        <f t="shared" si="30"/>
        <v>0</v>
      </c>
      <c r="BD51" s="138">
        <f t="shared" si="33"/>
        <v>1</v>
      </c>
      <c r="BE51" s="138">
        <f>IF(U62=3,1,0)</f>
        <v>0</v>
      </c>
      <c r="BF51" s="138">
        <f>IF(U62=2,1,0)</f>
        <v>0</v>
      </c>
      <c r="BG51" s="138">
        <f>IF(U62=1,1,0)</f>
        <v>0</v>
      </c>
      <c r="BH51" s="138">
        <f>IF(AND(U62=0,T62&lt;&gt;0),1,0)</f>
        <v>1</v>
      </c>
      <c r="BI51" s="22"/>
    </row>
    <row r="52" spans="1:61" ht="15" thickBot="1">
      <c r="A52" s="194"/>
      <c r="B52" s="195"/>
      <c r="C52" s="228"/>
      <c r="D52" s="227" t="str">
        <f t="shared" ref="D52:D59" si="51">D51</f>
        <v>Feuerball KL</v>
      </c>
      <c r="E52" s="198" t="str">
        <f>E12</f>
        <v>TV Rodenbach US</v>
      </c>
      <c r="F52" s="201"/>
      <c r="G52" s="202"/>
      <c r="H52" s="199"/>
      <c r="I52" s="200"/>
      <c r="J52" s="201"/>
      <c r="K52" s="202"/>
      <c r="L52" s="199"/>
      <c r="M52" s="200"/>
      <c r="N52" s="201"/>
      <c r="O52" s="202"/>
      <c r="P52" s="205" t="str">
        <f t="shared" si="48"/>
        <v/>
      </c>
      <c r="Q52" s="206" t="str">
        <f t="shared" si="35"/>
        <v/>
      </c>
      <c r="R52" s="205" t="str">
        <f t="shared" si="49"/>
        <v/>
      </c>
      <c r="S52" s="206" t="str">
        <f t="shared" si="36"/>
        <v/>
      </c>
      <c r="T52" s="190">
        <f t="shared" si="31"/>
        <v>0</v>
      </c>
      <c r="U52" s="191">
        <f t="shared" si="32"/>
        <v>0</v>
      </c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3" t="str">
        <f t="shared" ca="1" si="37"/>
        <v/>
      </c>
      <c r="AN52" s="633"/>
      <c r="AO52" s="634" t="str">
        <f t="shared" ca="1" si="50"/>
        <v/>
      </c>
      <c r="AP52" s="634"/>
      <c r="AQ52" s="192">
        <f t="shared" si="38"/>
        <v>0</v>
      </c>
      <c r="AR52" s="192">
        <f t="shared" si="39"/>
        <v>0</v>
      </c>
      <c r="AS52" s="22">
        <f t="shared" si="40"/>
        <v>0</v>
      </c>
      <c r="AT52" s="193">
        <f t="shared" si="41"/>
        <v>0</v>
      </c>
      <c r="AU52" s="192">
        <f t="shared" si="42"/>
        <v>0</v>
      </c>
      <c r="AV52" s="192">
        <f t="shared" si="43"/>
        <v>0</v>
      </c>
      <c r="AW52" s="22">
        <f t="shared" si="44"/>
        <v>0</v>
      </c>
      <c r="AX52" s="22">
        <f t="shared" si="45"/>
        <v>0</v>
      </c>
      <c r="AY52" s="192">
        <f t="shared" si="46"/>
        <v>0</v>
      </c>
      <c r="AZ52" s="192">
        <f t="shared" si="47"/>
        <v>0</v>
      </c>
      <c r="BA52" s="138">
        <f t="shared" si="28"/>
        <v>0</v>
      </c>
      <c r="BB52" s="138">
        <f t="shared" si="29"/>
        <v>0</v>
      </c>
      <c r="BC52" s="138">
        <f t="shared" si="30"/>
        <v>0</v>
      </c>
      <c r="BD52" s="138">
        <f t="shared" si="33"/>
        <v>0</v>
      </c>
      <c r="BE52" s="138">
        <f>IF(U73=3,1,0)</f>
        <v>0</v>
      </c>
      <c r="BF52" s="138">
        <f>IF(U73=2,1,0)</f>
        <v>0</v>
      </c>
      <c r="BG52" s="138">
        <f>IF(U73=1,1,0)</f>
        <v>1</v>
      </c>
      <c r="BH52" s="138">
        <f>IF(AND(U73=0,T73&lt;&gt;0),1,0)</f>
        <v>0</v>
      </c>
      <c r="BI52" s="22"/>
    </row>
    <row r="53" spans="1:61" ht="15" thickBot="1">
      <c r="A53" s="194"/>
      <c r="B53" s="195"/>
      <c r="C53" s="228"/>
      <c r="D53" s="227" t="str">
        <f t="shared" si="51"/>
        <v>Feuerball KL</v>
      </c>
      <c r="E53" s="198" t="str">
        <f>E15</f>
        <v>Niederkirchen/Roßbach II</v>
      </c>
      <c r="F53" s="199">
        <v>11</v>
      </c>
      <c r="G53" s="202">
        <v>25</v>
      </c>
      <c r="H53" s="199">
        <v>22</v>
      </c>
      <c r="I53" s="200">
        <v>25</v>
      </c>
      <c r="J53" s="201">
        <v>11</v>
      </c>
      <c r="K53" s="202">
        <v>25</v>
      </c>
      <c r="L53" s="199"/>
      <c r="M53" s="200"/>
      <c r="N53" s="201"/>
      <c r="O53" s="202"/>
      <c r="P53" s="205">
        <f t="shared" si="48"/>
        <v>44</v>
      </c>
      <c r="Q53" s="206">
        <f t="shared" si="35"/>
        <v>75</v>
      </c>
      <c r="R53" s="205">
        <f t="shared" si="49"/>
        <v>0</v>
      </c>
      <c r="S53" s="206">
        <f t="shared" si="36"/>
        <v>3</v>
      </c>
      <c r="T53" s="190">
        <f t="shared" si="31"/>
        <v>0</v>
      </c>
      <c r="U53" s="191">
        <f t="shared" si="32"/>
        <v>3</v>
      </c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6" t="str">
        <f ca="1">IF(U53&lt;&gt;"","",IF(C53&lt;&gt;"","verlegt",IF(#REF!&lt;TODAY(),"offen","")))</f>
        <v/>
      </c>
      <c r="AN53" s="636"/>
      <c r="AO53" s="634" t="str">
        <f t="shared" ca="1" si="50"/>
        <v/>
      </c>
      <c r="AP53" s="634"/>
      <c r="AQ53" s="192">
        <f t="shared" si="38"/>
        <v>0</v>
      </c>
      <c r="AR53" s="192">
        <f t="shared" si="39"/>
        <v>1</v>
      </c>
      <c r="AS53" s="22">
        <f t="shared" si="40"/>
        <v>0</v>
      </c>
      <c r="AT53" s="193">
        <f t="shared" si="41"/>
        <v>1</v>
      </c>
      <c r="AU53" s="192">
        <f t="shared" si="42"/>
        <v>0</v>
      </c>
      <c r="AV53" s="192">
        <f t="shared" si="43"/>
        <v>1</v>
      </c>
      <c r="AW53" s="22">
        <f t="shared" si="44"/>
        <v>0</v>
      </c>
      <c r="AX53" s="22">
        <f t="shared" si="45"/>
        <v>0</v>
      </c>
      <c r="AY53" s="192">
        <f t="shared" si="46"/>
        <v>0</v>
      </c>
      <c r="AZ53" s="192">
        <f t="shared" si="47"/>
        <v>0</v>
      </c>
      <c r="BA53" s="138">
        <f t="shared" si="28"/>
        <v>0</v>
      </c>
      <c r="BB53" s="138">
        <f t="shared" si="29"/>
        <v>0</v>
      </c>
      <c r="BC53" s="138">
        <f t="shared" si="30"/>
        <v>0</v>
      </c>
      <c r="BD53" s="138">
        <f t="shared" si="33"/>
        <v>1</v>
      </c>
      <c r="BE53" s="138">
        <f>IF(U84=3,1,0)</f>
        <v>0</v>
      </c>
      <c r="BF53" s="138">
        <f>IF(U84=2,1,0)</f>
        <v>0</v>
      </c>
      <c r="BG53" s="138">
        <f>IF(U84=1,1,0)</f>
        <v>0</v>
      </c>
      <c r="BH53" s="138">
        <f>IF(AND(U84=0,T84&lt;&gt;0),1,0)</f>
        <v>0</v>
      </c>
      <c r="BI53" s="22"/>
    </row>
    <row r="54" spans="1:61" ht="15" hidden="1" customHeight="1" thickBot="1">
      <c r="A54" s="194"/>
      <c r="B54" s="195"/>
      <c r="C54" s="228"/>
      <c r="D54" s="227" t="str">
        <f t="shared" si="51"/>
        <v>Feuerball KL</v>
      </c>
      <c r="E54" s="198">
        <f>E18</f>
        <v>0</v>
      </c>
      <c r="F54" s="201"/>
      <c r="G54" s="202"/>
      <c r="H54" s="199"/>
      <c r="I54" s="200"/>
      <c r="J54" s="201"/>
      <c r="K54" s="202"/>
      <c r="L54" s="199"/>
      <c r="M54" s="200"/>
      <c r="N54" s="201"/>
      <c r="O54" s="202"/>
      <c r="P54" s="205" t="str">
        <f t="shared" si="48"/>
        <v/>
      </c>
      <c r="Q54" s="206" t="str">
        <f t="shared" si="35"/>
        <v/>
      </c>
      <c r="R54" s="205" t="str">
        <f t="shared" si="49"/>
        <v/>
      </c>
      <c r="S54" s="206" t="str">
        <f t="shared" si="36"/>
        <v/>
      </c>
      <c r="T54" s="190">
        <f t="shared" si="31"/>
        <v>0</v>
      </c>
      <c r="U54" s="191">
        <f t="shared" si="32"/>
        <v>0</v>
      </c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3" t="str">
        <f t="shared" ca="1" si="37"/>
        <v/>
      </c>
      <c r="AN54" s="633"/>
      <c r="AO54" s="634" t="str">
        <f t="shared" ca="1" si="50"/>
        <v/>
      </c>
      <c r="AP54" s="634"/>
      <c r="AQ54" s="192">
        <f t="shared" si="38"/>
        <v>0</v>
      </c>
      <c r="AR54" s="192">
        <f t="shared" si="39"/>
        <v>0</v>
      </c>
      <c r="AS54" s="22">
        <f t="shared" si="40"/>
        <v>0</v>
      </c>
      <c r="AT54" s="193">
        <f t="shared" si="41"/>
        <v>0</v>
      </c>
      <c r="AU54" s="192">
        <f t="shared" si="42"/>
        <v>0</v>
      </c>
      <c r="AV54" s="192">
        <f t="shared" si="43"/>
        <v>0</v>
      </c>
      <c r="AW54" s="22">
        <f t="shared" si="44"/>
        <v>0</v>
      </c>
      <c r="AX54" s="22">
        <f t="shared" si="45"/>
        <v>0</v>
      </c>
      <c r="AY54" s="192">
        <f t="shared" si="46"/>
        <v>0</v>
      </c>
      <c r="AZ54" s="192">
        <f t="shared" si="47"/>
        <v>0</v>
      </c>
      <c r="BA54" s="138">
        <f t="shared" si="28"/>
        <v>0</v>
      </c>
      <c r="BB54" s="138">
        <f t="shared" si="29"/>
        <v>0</v>
      </c>
      <c r="BC54" s="138">
        <f t="shared" si="30"/>
        <v>0</v>
      </c>
      <c r="BD54" s="138">
        <f t="shared" si="33"/>
        <v>0</v>
      </c>
      <c r="BE54" s="138">
        <f>IF(U95=3,1,0)</f>
        <v>0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5" hidden="1" customHeight="1">
      <c r="A55" s="194"/>
      <c r="B55" s="195"/>
      <c r="C55" s="228"/>
      <c r="D55" s="227" t="str">
        <f t="shared" si="51"/>
        <v>Feuerball KL</v>
      </c>
      <c r="E55" s="198">
        <f>E21</f>
        <v>0</v>
      </c>
      <c r="F55" s="201"/>
      <c r="G55" s="202"/>
      <c r="H55" s="199"/>
      <c r="I55" s="200"/>
      <c r="J55" s="201"/>
      <c r="K55" s="202"/>
      <c r="L55" s="199"/>
      <c r="M55" s="200"/>
      <c r="N55" s="201"/>
      <c r="O55" s="202"/>
      <c r="P55" s="205" t="str">
        <f t="shared" si="48"/>
        <v/>
      </c>
      <c r="Q55" s="206" t="str">
        <f t="shared" si="35"/>
        <v/>
      </c>
      <c r="R55" s="205" t="str">
        <f t="shared" si="49"/>
        <v/>
      </c>
      <c r="S55" s="206" t="str">
        <f t="shared" si="36"/>
        <v/>
      </c>
      <c r="T55" s="190">
        <f t="shared" si="31"/>
        <v>0</v>
      </c>
      <c r="U55" s="191">
        <f t="shared" si="32"/>
        <v>0</v>
      </c>
      <c r="V55" s="632"/>
      <c r="W55" s="632"/>
      <c r="X55" s="632"/>
      <c r="Y55" s="632"/>
      <c r="Z55" s="632"/>
      <c r="AA55" s="632"/>
      <c r="AB55" s="632"/>
      <c r="AC55" s="632"/>
      <c r="AD55" s="632"/>
      <c r="AE55" s="632"/>
      <c r="AF55" s="632"/>
      <c r="AG55" s="632"/>
      <c r="AH55" s="632"/>
      <c r="AI55" s="632"/>
      <c r="AJ55" s="632"/>
      <c r="AK55" s="632"/>
      <c r="AL55" s="632"/>
      <c r="AM55" s="633" t="str">
        <f t="shared" ca="1" si="37"/>
        <v/>
      </c>
      <c r="AN55" s="633"/>
      <c r="AO55" s="634" t="str">
        <f t="shared" ca="1" si="50"/>
        <v/>
      </c>
      <c r="AP55" s="634"/>
      <c r="AQ55" s="192">
        <f t="shared" si="38"/>
        <v>0</v>
      </c>
      <c r="AR55" s="192">
        <f t="shared" si="39"/>
        <v>0</v>
      </c>
      <c r="AS55" s="22">
        <f t="shared" si="40"/>
        <v>0</v>
      </c>
      <c r="AT55" s="193">
        <f t="shared" si="41"/>
        <v>0</v>
      </c>
      <c r="AU55" s="192">
        <f t="shared" si="42"/>
        <v>0</v>
      </c>
      <c r="AV55" s="192">
        <f t="shared" si="43"/>
        <v>0</v>
      </c>
      <c r="AW55" s="22">
        <f t="shared" si="44"/>
        <v>0</v>
      </c>
      <c r="AX55" s="22">
        <f t="shared" si="45"/>
        <v>0</v>
      </c>
      <c r="AY55" s="192">
        <f t="shared" si="46"/>
        <v>0</v>
      </c>
      <c r="AZ55" s="192">
        <f t="shared" si="47"/>
        <v>0</v>
      </c>
      <c r="BA55" s="138">
        <f t="shared" si="28"/>
        <v>0</v>
      </c>
      <c r="BB55" s="138">
        <f t="shared" si="29"/>
        <v>0</v>
      </c>
      <c r="BC55" s="138">
        <f t="shared" si="30"/>
        <v>0</v>
      </c>
      <c r="BD55" s="138">
        <f t="shared" si="33"/>
        <v>0</v>
      </c>
      <c r="BE55" s="138">
        <f>IF(U106=3,1,0)</f>
        <v>0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5" hidden="1" customHeight="1">
      <c r="A56" s="194"/>
      <c r="B56" s="195"/>
      <c r="C56" s="228"/>
      <c r="D56" s="227" t="str">
        <f t="shared" si="51"/>
        <v>Feuerball KL</v>
      </c>
      <c r="E56" s="198">
        <f>E24</f>
        <v>0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8"/>
        <v/>
      </c>
      <c r="Q56" s="206" t="str">
        <f t="shared" si="35"/>
        <v/>
      </c>
      <c r="R56" s="205" t="str">
        <f t="shared" si="49"/>
        <v/>
      </c>
      <c r="S56" s="206" t="str">
        <f t="shared" si="36"/>
        <v/>
      </c>
      <c r="T56" s="190">
        <f t="shared" si="31"/>
        <v>0</v>
      </c>
      <c r="U56" s="191">
        <f t="shared" si="32"/>
        <v>0</v>
      </c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632"/>
      <c r="AL56" s="632"/>
      <c r="AM56" s="633" t="str">
        <f t="shared" ca="1" si="37"/>
        <v/>
      </c>
      <c r="AN56" s="633"/>
      <c r="AO56" s="634" t="str">
        <f t="shared" ca="1" si="50"/>
        <v/>
      </c>
      <c r="AP56" s="634"/>
      <c r="AQ56" s="192">
        <f t="shared" si="38"/>
        <v>0</v>
      </c>
      <c r="AR56" s="192">
        <f t="shared" si="39"/>
        <v>0</v>
      </c>
      <c r="AS56" s="22">
        <f t="shared" si="40"/>
        <v>0</v>
      </c>
      <c r="AT56" s="193">
        <f t="shared" si="41"/>
        <v>0</v>
      </c>
      <c r="AU56" s="192">
        <f t="shared" si="42"/>
        <v>0</v>
      </c>
      <c r="AV56" s="192">
        <f t="shared" si="43"/>
        <v>0</v>
      </c>
      <c r="AW56" s="22">
        <f t="shared" si="44"/>
        <v>0</v>
      </c>
      <c r="AX56" s="22">
        <f t="shared" si="45"/>
        <v>0</v>
      </c>
      <c r="AY56" s="192">
        <f t="shared" si="46"/>
        <v>0</v>
      </c>
      <c r="AZ56" s="192">
        <f t="shared" si="47"/>
        <v>0</v>
      </c>
      <c r="BA56" s="138">
        <f t="shared" si="28"/>
        <v>0</v>
      </c>
      <c r="BB56" s="138">
        <f t="shared" si="29"/>
        <v>0</v>
      </c>
      <c r="BC56" s="138">
        <f t="shared" si="30"/>
        <v>0</v>
      </c>
      <c r="BD56" s="138">
        <f t="shared" si="33"/>
        <v>0</v>
      </c>
      <c r="BE56" s="138">
        <f>IF(U117=3,1,0)</f>
        <v>0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5" hidden="1" customHeight="1">
      <c r="A57" s="194"/>
      <c r="B57" s="195"/>
      <c r="C57" s="228"/>
      <c r="D57" s="227" t="str">
        <f t="shared" si="51"/>
        <v>Feuerball KL</v>
      </c>
      <c r="E57" s="198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8"/>
        <v/>
      </c>
      <c r="Q57" s="206" t="str">
        <f t="shared" si="35"/>
        <v/>
      </c>
      <c r="R57" s="205" t="str">
        <f t="shared" si="49"/>
        <v/>
      </c>
      <c r="S57" s="206" t="str">
        <f t="shared" si="36"/>
        <v/>
      </c>
      <c r="T57" s="190">
        <f t="shared" si="31"/>
        <v>0</v>
      </c>
      <c r="U57" s="191">
        <f t="shared" si="32"/>
        <v>0</v>
      </c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3" t="str">
        <f t="shared" ca="1" si="37"/>
        <v/>
      </c>
      <c r="AN57" s="633"/>
      <c r="AO57" s="634" t="str">
        <f t="shared" ca="1" si="50"/>
        <v/>
      </c>
      <c r="AP57" s="634"/>
      <c r="AQ57" s="192">
        <f t="shared" si="38"/>
        <v>0</v>
      </c>
      <c r="AR57" s="192">
        <f t="shared" si="39"/>
        <v>0</v>
      </c>
      <c r="AS57" s="22">
        <f t="shared" si="40"/>
        <v>0</v>
      </c>
      <c r="AT57" s="193">
        <f t="shared" si="41"/>
        <v>0</v>
      </c>
      <c r="AU57" s="192">
        <f t="shared" si="42"/>
        <v>0</v>
      </c>
      <c r="AV57" s="192">
        <f t="shared" si="43"/>
        <v>0</v>
      </c>
      <c r="AW57" s="22">
        <f t="shared" si="44"/>
        <v>0</v>
      </c>
      <c r="AX57" s="22">
        <f t="shared" si="45"/>
        <v>0</v>
      </c>
      <c r="AY57" s="192">
        <f t="shared" si="46"/>
        <v>0</v>
      </c>
      <c r="AZ57" s="192">
        <f t="shared" si="47"/>
        <v>0</v>
      </c>
      <c r="BA57" s="138">
        <f t="shared" si="28"/>
        <v>0</v>
      </c>
      <c r="BB57" s="138">
        <f t="shared" si="29"/>
        <v>0</v>
      </c>
      <c r="BC57" s="138">
        <f t="shared" si="30"/>
        <v>0</v>
      </c>
      <c r="BD57" s="138">
        <f t="shared" si="33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5" hidden="1" customHeight="1">
      <c r="A58" s="194"/>
      <c r="B58" s="195"/>
      <c r="C58" s="228"/>
      <c r="D58" s="227" t="str">
        <f t="shared" si="51"/>
        <v>Feuerball KL</v>
      </c>
      <c r="E58" s="198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8"/>
        <v/>
      </c>
      <c r="Q58" s="206" t="str">
        <f t="shared" si="35"/>
        <v/>
      </c>
      <c r="R58" s="205" t="str">
        <f t="shared" si="49"/>
        <v/>
      </c>
      <c r="S58" s="206" t="str">
        <f t="shared" si="36"/>
        <v/>
      </c>
      <c r="T58" s="190">
        <f t="shared" si="31"/>
        <v>0</v>
      </c>
      <c r="U58" s="191">
        <f t="shared" si="32"/>
        <v>0</v>
      </c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2"/>
      <c r="AK58" s="632"/>
      <c r="AL58" s="632"/>
      <c r="AM58" s="633" t="str">
        <f t="shared" ca="1" si="37"/>
        <v/>
      </c>
      <c r="AN58" s="633"/>
      <c r="AO58" s="634" t="str">
        <f t="shared" ca="1" si="50"/>
        <v/>
      </c>
      <c r="AP58" s="634"/>
      <c r="AQ58" s="192">
        <f t="shared" si="38"/>
        <v>0</v>
      </c>
      <c r="AR58" s="192">
        <f t="shared" si="39"/>
        <v>0</v>
      </c>
      <c r="AS58" s="22">
        <f t="shared" si="40"/>
        <v>0</v>
      </c>
      <c r="AT58" s="193">
        <f t="shared" si="41"/>
        <v>0</v>
      </c>
      <c r="AU58" s="192">
        <f t="shared" si="42"/>
        <v>0</v>
      </c>
      <c r="AV58" s="192">
        <f t="shared" si="43"/>
        <v>0</v>
      </c>
      <c r="AW58" s="22">
        <f t="shared" si="44"/>
        <v>0</v>
      </c>
      <c r="AX58" s="22">
        <f t="shared" si="45"/>
        <v>0</v>
      </c>
      <c r="AY58" s="192">
        <f t="shared" si="46"/>
        <v>0</v>
      </c>
      <c r="AZ58" s="192">
        <f t="shared" si="47"/>
        <v>0</v>
      </c>
      <c r="BA58" s="138">
        <f t="shared" si="28"/>
        <v>0</v>
      </c>
      <c r="BB58" s="138">
        <f t="shared" si="29"/>
        <v>0</v>
      </c>
      <c r="BC58" s="138">
        <f t="shared" si="30"/>
        <v>0</v>
      </c>
      <c r="BD58" s="138">
        <f t="shared" si="33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5" hidden="1" thickBot="1">
      <c r="A59" s="208"/>
      <c r="B59" s="209"/>
      <c r="C59" s="229"/>
      <c r="D59" s="230" t="str">
        <f t="shared" si="51"/>
        <v>Feuerball KL</v>
      </c>
      <c r="E59" s="231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8"/>
        <v/>
      </c>
      <c r="Q59" s="219" t="str">
        <f t="shared" si="35"/>
        <v/>
      </c>
      <c r="R59" s="218" t="str">
        <f t="shared" si="49"/>
        <v/>
      </c>
      <c r="S59" s="219" t="str">
        <f t="shared" si="36"/>
        <v/>
      </c>
      <c r="T59" s="190">
        <f t="shared" si="31"/>
        <v>0</v>
      </c>
      <c r="U59" s="191">
        <f t="shared" si="32"/>
        <v>0</v>
      </c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8" t="str">
        <f t="shared" ca="1" si="37"/>
        <v/>
      </c>
      <c r="AN59" s="638"/>
      <c r="AO59" s="639" t="str">
        <f t="shared" ca="1" si="50"/>
        <v/>
      </c>
      <c r="AP59" s="639"/>
      <c r="AQ59" s="192">
        <f t="shared" si="38"/>
        <v>0</v>
      </c>
      <c r="AR59" s="192">
        <f t="shared" si="39"/>
        <v>0</v>
      </c>
      <c r="AS59" s="22">
        <f t="shared" si="40"/>
        <v>0</v>
      </c>
      <c r="AT59" s="193">
        <f t="shared" si="41"/>
        <v>0</v>
      </c>
      <c r="AU59" s="192">
        <f t="shared" si="42"/>
        <v>0</v>
      </c>
      <c r="AV59" s="192">
        <f t="shared" si="43"/>
        <v>0</v>
      </c>
      <c r="AW59" s="22">
        <f t="shared" si="44"/>
        <v>0</v>
      </c>
      <c r="AX59" s="22">
        <f t="shared" si="45"/>
        <v>0</v>
      </c>
      <c r="AY59" s="192">
        <f t="shared" si="46"/>
        <v>0</v>
      </c>
      <c r="AZ59" s="192">
        <f t="shared" si="47"/>
        <v>0</v>
      </c>
      <c r="BA59" s="138">
        <f t="shared" si="28"/>
        <v>0</v>
      </c>
      <c r="BB59" s="138">
        <f t="shared" si="29"/>
        <v>0</v>
      </c>
      <c r="BC59" s="138">
        <f t="shared" si="30"/>
        <v>0</v>
      </c>
      <c r="BD59" s="138">
        <f t="shared" si="33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5" thickBot="1">
      <c r="A60" s="20"/>
      <c r="C60" s="22"/>
      <c r="D60" s="220"/>
      <c r="E60" s="220"/>
      <c r="T60" s="190">
        <f t="shared" si="31"/>
        <v>0</v>
      </c>
      <c r="U60" s="191">
        <f t="shared" si="32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T60" s="193"/>
      <c r="AU60" s="192"/>
      <c r="AV60" s="192"/>
      <c r="AW60" s="22"/>
      <c r="AX60" s="22"/>
      <c r="AY60" s="192"/>
      <c r="AZ60" s="192"/>
      <c r="BA60" s="223">
        <f t="shared" ref="BA60:BH60" si="52">SUM(BA50:BA59)</f>
        <v>0</v>
      </c>
      <c r="BB60" s="223">
        <f t="shared" si="52"/>
        <v>0</v>
      </c>
      <c r="BC60" s="223">
        <f t="shared" si="52"/>
        <v>0</v>
      </c>
      <c r="BD60" s="223">
        <f t="shared" si="52"/>
        <v>2</v>
      </c>
      <c r="BE60" s="223">
        <f t="shared" si="52"/>
        <v>0</v>
      </c>
      <c r="BF60" s="223">
        <f t="shared" si="52"/>
        <v>0</v>
      </c>
      <c r="BG60" s="223">
        <f t="shared" si="52"/>
        <v>1</v>
      </c>
      <c r="BH60" s="223">
        <f t="shared" si="52"/>
        <v>2</v>
      </c>
      <c r="BI60" s="22">
        <f>SUM(BA60:BH60)</f>
        <v>5</v>
      </c>
    </row>
    <row r="61" spans="1:61" ht="15" thickBot="1">
      <c r="A61" s="177"/>
      <c r="B61" s="178"/>
      <c r="C61" s="224"/>
      <c r="D61" s="225" t="str">
        <f>E9</f>
        <v>Rodenbach/Weilerbach</v>
      </c>
      <c r="E61" s="181" t="str">
        <f>E3</f>
        <v>TV Otterberg</v>
      </c>
      <c r="F61" s="184"/>
      <c r="G61" s="185"/>
      <c r="H61" s="182"/>
      <c r="I61" s="183"/>
      <c r="J61" s="184"/>
      <c r="K61" s="185"/>
      <c r="L61" s="182"/>
      <c r="M61" s="183"/>
      <c r="N61" s="184"/>
      <c r="O61" s="185"/>
      <c r="P61" s="188" t="str">
        <f>IF(F61="","",F61+H61+J61+L61+N61)</f>
        <v/>
      </c>
      <c r="Q61" s="189" t="str">
        <f t="shared" ref="Q61:Q70" si="53">IF(G61="","",G61+I61+K61+M61+O61)</f>
        <v/>
      </c>
      <c r="R61" s="188" t="str">
        <f>IF(F61="","",AQ61+AS61+AU61+AW61+AY61)</f>
        <v/>
      </c>
      <c r="S61" s="189" t="str">
        <f t="shared" ref="S61:S70" si="54">IF(G61="","",AR61+AT61+AV61+AX61+AZ61)</f>
        <v/>
      </c>
      <c r="T61" s="190">
        <f t="shared" si="31"/>
        <v>0</v>
      </c>
      <c r="U61" s="191">
        <f t="shared" si="32"/>
        <v>0</v>
      </c>
      <c r="V61" s="683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  <c r="AH61" s="684"/>
      <c r="AI61" s="684"/>
      <c r="AJ61" s="684"/>
      <c r="AK61" s="684"/>
      <c r="AL61" s="685"/>
      <c r="AM61" s="686" t="str">
        <f t="shared" ref="AM61:AM70" ca="1" si="55">IF(U61&lt;&gt;"","",IF(C61&lt;&gt;"","verlegt",IF(B61&lt;TODAY(),"offen","")))</f>
        <v/>
      </c>
      <c r="AN61" s="687"/>
      <c r="AO61" s="688" t="str">
        <f ca="1">IF(U61&lt;&gt;"","",IF(C61="","",IF(C61&lt;TODAY(),"offen","")))</f>
        <v/>
      </c>
      <c r="AP61" s="689"/>
      <c r="AQ61" s="192">
        <f t="shared" ref="AQ61:AQ70" si="56">IF(F61&gt;G61,1,0)</f>
        <v>0</v>
      </c>
      <c r="AR61" s="192">
        <f t="shared" ref="AR61:AR70" si="57">IF(G61&gt;F61,1,0)</f>
        <v>0</v>
      </c>
      <c r="AS61" s="22">
        <f t="shared" ref="AS61:AS70" si="58">IF(H61&gt;I61,1,0)</f>
        <v>0</v>
      </c>
      <c r="AT61" s="193">
        <f t="shared" ref="AT61:AT70" si="59">IF(I61&gt;H61,1,0)</f>
        <v>0</v>
      </c>
      <c r="AU61" s="192">
        <f t="shared" ref="AU61:AU70" si="60">IF(J61&gt;K61,1,0)</f>
        <v>0</v>
      </c>
      <c r="AV61" s="192">
        <f t="shared" ref="AV61:AV70" si="61">IF(K61&gt;J61,1,0)</f>
        <v>0</v>
      </c>
      <c r="AW61" s="22">
        <f t="shared" ref="AW61:AW70" si="62">IF(L61&gt;M61,1,0)</f>
        <v>0</v>
      </c>
      <c r="AX61" s="22">
        <f t="shared" ref="AX61:AX70" si="63">IF(M61&gt;L61,1,0)</f>
        <v>0</v>
      </c>
      <c r="AY61" s="192">
        <f t="shared" ref="AY61:AY70" si="64">IF(N61&gt;O61,1,0)</f>
        <v>0</v>
      </c>
      <c r="AZ61" s="192">
        <f t="shared" ref="AZ61:AZ70" si="65">IF(O61&gt;N61,1,0)</f>
        <v>0</v>
      </c>
      <c r="BA61" s="138">
        <f t="shared" si="28"/>
        <v>0</v>
      </c>
      <c r="BB61" s="138">
        <f t="shared" si="29"/>
        <v>0</v>
      </c>
      <c r="BC61" s="138">
        <f t="shared" si="30"/>
        <v>0</v>
      </c>
      <c r="BD61" s="138">
        <f t="shared" si="33"/>
        <v>0</v>
      </c>
      <c r="BE61" s="138">
        <f>IF(U40=3,1,0)</f>
        <v>0</v>
      </c>
      <c r="BF61" s="138">
        <f>IF(U40=2,1,0)</f>
        <v>0</v>
      </c>
      <c r="BG61" s="138">
        <f>IF(U40=1,1,0)</f>
        <v>0</v>
      </c>
      <c r="BH61" s="138">
        <f>IF(AND(U40=0,T40&lt;&gt;0),1,0)</f>
        <v>1</v>
      </c>
      <c r="BI61" s="22"/>
    </row>
    <row r="62" spans="1:61" ht="15" thickBot="1">
      <c r="A62" s="194"/>
      <c r="B62" s="195"/>
      <c r="C62" s="226"/>
      <c r="D62" s="227" t="str">
        <f>D61</f>
        <v>Rodenbach/Weilerbach</v>
      </c>
      <c r="E62" s="198" t="str">
        <f>E6</f>
        <v>Feuerball KL</v>
      </c>
      <c r="F62" s="201">
        <v>22</v>
      </c>
      <c r="G62" s="202">
        <v>25</v>
      </c>
      <c r="H62" s="199">
        <v>25</v>
      </c>
      <c r="I62" s="200">
        <v>17</v>
      </c>
      <c r="J62" s="201">
        <v>25</v>
      </c>
      <c r="K62" s="202">
        <v>15</v>
      </c>
      <c r="L62" s="199">
        <v>25</v>
      </c>
      <c r="M62" s="200">
        <v>15</v>
      </c>
      <c r="N62" s="201"/>
      <c r="O62" s="202"/>
      <c r="P62" s="205">
        <f t="shared" ref="P62:P70" si="66">IF(F62="","",F62+H62+J62+L62+N62)</f>
        <v>97</v>
      </c>
      <c r="Q62" s="206">
        <f t="shared" si="53"/>
        <v>72</v>
      </c>
      <c r="R62" s="205">
        <f t="shared" ref="R62:R70" si="67">IF(F62="","",AQ62+AS62+AU62+AW62+AY62)</f>
        <v>3</v>
      </c>
      <c r="S62" s="206">
        <f t="shared" si="54"/>
        <v>1</v>
      </c>
      <c r="T62" s="190">
        <f t="shared" si="31"/>
        <v>3</v>
      </c>
      <c r="U62" s="191">
        <f t="shared" si="32"/>
        <v>0</v>
      </c>
      <c r="V62" s="632"/>
      <c r="W62" s="632"/>
      <c r="X62" s="632"/>
      <c r="Y62" s="632"/>
      <c r="Z62" s="632"/>
      <c r="AA62" s="632"/>
      <c r="AB62" s="632"/>
      <c r="AC62" s="632"/>
      <c r="AD62" s="632"/>
      <c r="AE62" s="632"/>
      <c r="AF62" s="632"/>
      <c r="AG62" s="632"/>
      <c r="AH62" s="632"/>
      <c r="AI62" s="632"/>
      <c r="AJ62" s="632"/>
      <c r="AK62" s="632"/>
      <c r="AL62" s="632"/>
      <c r="AM62" s="633" t="str">
        <f t="shared" ca="1" si="55"/>
        <v/>
      </c>
      <c r="AN62" s="633"/>
      <c r="AO62" s="634" t="str">
        <f t="shared" ref="AO62:AO70" ca="1" si="68">IF(U62&lt;&gt;"","",IF(C62="","",IF(C62&lt;TODAY(),"offen","")))</f>
        <v/>
      </c>
      <c r="AP62" s="634"/>
      <c r="AQ62" s="192">
        <f t="shared" si="56"/>
        <v>0</v>
      </c>
      <c r="AR62" s="192">
        <f t="shared" si="57"/>
        <v>1</v>
      </c>
      <c r="AS62" s="22">
        <f t="shared" si="58"/>
        <v>1</v>
      </c>
      <c r="AT62" s="193">
        <f t="shared" si="59"/>
        <v>0</v>
      </c>
      <c r="AU62" s="192">
        <f t="shared" si="60"/>
        <v>1</v>
      </c>
      <c r="AV62" s="192">
        <f t="shared" si="61"/>
        <v>0</v>
      </c>
      <c r="AW62" s="22">
        <f t="shared" si="62"/>
        <v>1</v>
      </c>
      <c r="AX62" s="22">
        <f t="shared" si="63"/>
        <v>0</v>
      </c>
      <c r="AY62" s="192">
        <f t="shared" si="64"/>
        <v>0</v>
      </c>
      <c r="AZ62" s="192">
        <f t="shared" si="65"/>
        <v>0</v>
      </c>
      <c r="BA62" s="138">
        <f t="shared" si="28"/>
        <v>1</v>
      </c>
      <c r="BB62" s="138">
        <f t="shared" si="29"/>
        <v>0</v>
      </c>
      <c r="BC62" s="138">
        <f t="shared" si="30"/>
        <v>0</v>
      </c>
      <c r="BD62" s="138">
        <f t="shared" si="33"/>
        <v>0</v>
      </c>
      <c r="BE62" s="138">
        <f>IF(U51=3,1,0)</f>
        <v>1</v>
      </c>
      <c r="BF62" s="138">
        <f>IF(U51=2,1,0)</f>
        <v>0</v>
      </c>
      <c r="BG62" s="138">
        <f>IF(U51=1,1,0)</f>
        <v>0</v>
      </c>
      <c r="BH62" s="138">
        <f>IF(AND(U51=0,T51&lt;&gt;0),1,0)</f>
        <v>0</v>
      </c>
      <c r="BI62" s="22"/>
    </row>
    <row r="63" spans="1:61" ht="15" thickBot="1">
      <c r="A63" s="194"/>
      <c r="B63" s="195"/>
      <c r="C63" s="226"/>
      <c r="D63" s="227" t="str">
        <f t="shared" ref="D63:D70" si="69">D62</f>
        <v>Rodenbach/Weilerbach</v>
      </c>
      <c r="E63" s="198" t="str">
        <f>E12</f>
        <v>TV Rodenbach US</v>
      </c>
      <c r="F63" s="201">
        <v>21</v>
      </c>
      <c r="G63" s="202">
        <v>25</v>
      </c>
      <c r="H63" s="199">
        <v>25</v>
      </c>
      <c r="I63" s="200">
        <v>12</v>
      </c>
      <c r="J63" s="201">
        <v>16</v>
      </c>
      <c r="K63" s="202">
        <v>25</v>
      </c>
      <c r="L63" s="199">
        <v>25</v>
      </c>
      <c r="M63" s="200">
        <v>22</v>
      </c>
      <c r="N63" s="201">
        <v>12</v>
      </c>
      <c r="O63" s="202">
        <v>15</v>
      </c>
      <c r="P63" s="205">
        <f t="shared" si="66"/>
        <v>99</v>
      </c>
      <c r="Q63" s="206">
        <f t="shared" si="53"/>
        <v>99</v>
      </c>
      <c r="R63" s="205">
        <f t="shared" si="67"/>
        <v>2</v>
      </c>
      <c r="S63" s="206">
        <f t="shared" si="54"/>
        <v>3</v>
      </c>
      <c r="T63" s="190">
        <f t="shared" si="31"/>
        <v>1</v>
      </c>
      <c r="U63" s="191">
        <f t="shared" si="32"/>
        <v>2</v>
      </c>
      <c r="V63" s="632"/>
      <c r="W63" s="632"/>
      <c r="X63" s="632"/>
      <c r="Y63" s="632"/>
      <c r="Z63" s="632"/>
      <c r="AA63" s="632"/>
      <c r="AB63" s="632"/>
      <c r="AC63" s="632"/>
      <c r="AD63" s="632"/>
      <c r="AE63" s="632"/>
      <c r="AF63" s="632"/>
      <c r="AG63" s="632"/>
      <c r="AH63" s="632"/>
      <c r="AI63" s="632"/>
      <c r="AJ63" s="632"/>
      <c r="AK63" s="632"/>
      <c r="AL63" s="632"/>
      <c r="AM63" s="633" t="str">
        <f t="shared" ca="1" si="55"/>
        <v/>
      </c>
      <c r="AN63" s="633"/>
      <c r="AO63" s="634" t="str">
        <f t="shared" ca="1" si="68"/>
        <v/>
      </c>
      <c r="AP63" s="634"/>
      <c r="AQ63" s="192">
        <f t="shared" si="56"/>
        <v>0</v>
      </c>
      <c r="AR63" s="192">
        <f t="shared" si="57"/>
        <v>1</v>
      </c>
      <c r="AS63" s="22">
        <f t="shared" si="58"/>
        <v>1</v>
      </c>
      <c r="AT63" s="193">
        <f t="shared" si="59"/>
        <v>0</v>
      </c>
      <c r="AU63" s="192">
        <f t="shared" si="60"/>
        <v>0</v>
      </c>
      <c r="AV63" s="192">
        <f t="shared" si="61"/>
        <v>1</v>
      </c>
      <c r="AW63" s="22">
        <f t="shared" si="62"/>
        <v>1</v>
      </c>
      <c r="AX63" s="22">
        <f t="shared" si="63"/>
        <v>0</v>
      </c>
      <c r="AY63" s="192">
        <f t="shared" si="64"/>
        <v>0</v>
      </c>
      <c r="AZ63" s="192">
        <f t="shared" si="65"/>
        <v>1</v>
      </c>
      <c r="BA63" s="138">
        <f t="shared" si="28"/>
        <v>0</v>
      </c>
      <c r="BB63" s="138">
        <f t="shared" si="29"/>
        <v>0</v>
      </c>
      <c r="BC63" s="138">
        <f t="shared" si="30"/>
        <v>1</v>
      </c>
      <c r="BD63" s="138">
        <f t="shared" si="33"/>
        <v>0</v>
      </c>
      <c r="BE63" s="138">
        <f>IF(U74=3,1,0)</f>
        <v>0</v>
      </c>
      <c r="BF63" s="138">
        <f>IF(U74=2,1,0)</f>
        <v>0</v>
      </c>
      <c r="BG63" s="138">
        <f>IF(U74=1,1,0)</f>
        <v>0</v>
      </c>
      <c r="BH63" s="138">
        <f>IF(AND(U74=0,T74&lt;&gt;0),1,0)</f>
        <v>0</v>
      </c>
      <c r="BI63" s="22"/>
    </row>
    <row r="64" spans="1:61" ht="15" customHeight="1" thickBot="1">
      <c r="A64" s="194"/>
      <c r="B64" s="195"/>
      <c r="C64" s="226"/>
      <c r="D64" s="227" t="str">
        <f t="shared" si="69"/>
        <v>Rodenbach/Weilerbach</v>
      </c>
      <c r="E64" s="198" t="str">
        <f>E15</f>
        <v>Niederkirchen/Roßbach II</v>
      </c>
      <c r="F64" s="201">
        <v>25</v>
      </c>
      <c r="G64" s="202">
        <v>17</v>
      </c>
      <c r="H64" s="199">
        <v>25</v>
      </c>
      <c r="I64" s="200">
        <v>19</v>
      </c>
      <c r="J64" s="201">
        <v>25</v>
      </c>
      <c r="K64" s="202">
        <v>14</v>
      </c>
      <c r="L64" s="199"/>
      <c r="M64" s="200"/>
      <c r="N64" s="201"/>
      <c r="O64" s="202"/>
      <c r="P64" s="205">
        <f t="shared" si="66"/>
        <v>75</v>
      </c>
      <c r="Q64" s="206">
        <f t="shared" si="53"/>
        <v>50</v>
      </c>
      <c r="R64" s="205">
        <f t="shared" si="67"/>
        <v>3</v>
      </c>
      <c r="S64" s="206">
        <f t="shared" si="54"/>
        <v>0</v>
      </c>
      <c r="T64" s="190">
        <f t="shared" si="31"/>
        <v>3</v>
      </c>
      <c r="U64" s="191">
        <f t="shared" si="32"/>
        <v>0</v>
      </c>
      <c r="V64" s="632"/>
      <c r="W64" s="632"/>
      <c r="X64" s="632"/>
      <c r="Y64" s="632"/>
      <c r="Z64" s="632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6" t="str">
        <f t="shared" ca="1" si="55"/>
        <v/>
      </c>
      <c r="AN64" s="636"/>
      <c r="AO64" s="634" t="str">
        <f t="shared" ca="1" si="68"/>
        <v/>
      </c>
      <c r="AP64" s="634"/>
      <c r="AQ64" s="192">
        <f t="shared" si="56"/>
        <v>1</v>
      </c>
      <c r="AR64" s="192">
        <f t="shared" si="57"/>
        <v>0</v>
      </c>
      <c r="AS64" s="22">
        <f t="shared" si="58"/>
        <v>1</v>
      </c>
      <c r="AT64" s="193">
        <f t="shared" si="59"/>
        <v>0</v>
      </c>
      <c r="AU64" s="192">
        <f t="shared" si="60"/>
        <v>1</v>
      </c>
      <c r="AV64" s="192">
        <f t="shared" si="61"/>
        <v>0</v>
      </c>
      <c r="AW64" s="22">
        <f t="shared" si="62"/>
        <v>0</v>
      </c>
      <c r="AX64" s="22">
        <f t="shared" si="63"/>
        <v>0</v>
      </c>
      <c r="AY64" s="192">
        <f t="shared" si="64"/>
        <v>0</v>
      </c>
      <c r="AZ64" s="192">
        <f t="shared" si="65"/>
        <v>0</v>
      </c>
      <c r="BA64" s="138">
        <f t="shared" si="28"/>
        <v>1</v>
      </c>
      <c r="BB64" s="138">
        <f t="shared" si="29"/>
        <v>0</v>
      </c>
      <c r="BC64" s="138">
        <f t="shared" si="30"/>
        <v>0</v>
      </c>
      <c r="BD64" s="138">
        <f t="shared" si="33"/>
        <v>0</v>
      </c>
      <c r="BE64" s="138">
        <f>IF(U85=3,1,0)</f>
        <v>0</v>
      </c>
      <c r="BF64" s="138">
        <f>IF(U85=2,1,0)</f>
        <v>0</v>
      </c>
      <c r="BG64" s="138">
        <f>IF(U85=1,1,0)</f>
        <v>0</v>
      </c>
      <c r="BH64" s="138">
        <f>IF(AND(U85=0,T85&lt;&gt;0),1,0)</f>
        <v>0</v>
      </c>
      <c r="BI64" s="22"/>
    </row>
    <row r="65" spans="1:61" ht="15" hidden="1" customHeight="1" thickBot="1">
      <c r="A65" s="194"/>
      <c r="B65" s="195"/>
      <c r="C65" s="228"/>
      <c r="D65" s="227" t="str">
        <f t="shared" si="69"/>
        <v>Rodenbach/Weilerbach</v>
      </c>
      <c r="E65" s="198">
        <f>E18</f>
        <v>0</v>
      </c>
      <c r="F65" s="201"/>
      <c r="G65" s="202"/>
      <c r="H65" s="199"/>
      <c r="I65" s="200"/>
      <c r="J65" s="201"/>
      <c r="K65" s="202"/>
      <c r="L65" s="199"/>
      <c r="M65" s="200"/>
      <c r="N65" s="201"/>
      <c r="O65" s="202"/>
      <c r="P65" s="205" t="str">
        <f t="shared" si="66"/>
        <v/>
      </c>
      <c r="Q65" s="206" t="str">
        <f t="shared" si="53"/>
        <v/>
      </c>
      <c r="R65" s="205" t="str">
        <f t="shared" si="67"/>
        <v/>
      </c>
      <c r="S65" s="206" t="str">
        <f t="shared" si="54"/>
        <v/>
      </c>
      <c r="T65" s="190">
        <f t="shared" si="31"/>
        <v>0</v>
      </c>
      <c r="U65" s="191">
        <f t="shared" si="32"/>
        <v>0</v>
      </c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632"/>
      <c r="AL65" s="632"/>
      <c r="AM65" s="633" t="str">
        <f t="shared" ca="1" si="55"/>
        <v/>
      </c>
      <c r="AN65" s="633"/>
      <c r="AO65" s="634" t="str">
        <f t="shared" ca="1" si="68"/>
        <v/>
      </c>
      <c r="AP65" s="634"/>
      <c r="AQ65" s="192">
        <f t="shared" si="56"/>
        <v>0</v>
      </c>
      <c r="AR65" s="192">
        <f t="shared" si="57"/>
        <v>0</v>
      </c>
      <c r="AS65" s="22">
        <f t="shared" si="58"/>
        <v>0</v>
      </c>
      <c r="AT65" s="193">
        <f t="shared" si="59"/>
        <v>0</v>
      </c>
      <c r="AU65" s="192">
        <f t="shared" si="60"/>
        <v>0</v>
      </c>
      <c r="AV65" s="192">
        <f t="shared" si="61"/>
        <v>0</v>
      </c>
      <c r="AW65" s="22">
        <f t="shared" si="62"/>
        <v>0</v>
      </c>
      <c r="AX65" s="22">
        <f t="shared" si="63"/>
        <v>0</v>
      </c>
      <c r="AY65" s="192">
        <f t="shared" si="64"/>
        <v>0</v>
      </c>
      <c r="AZ65" s="192">
        <f t="shared" si="65"/>
        <v>0</v>
      </c>
      <c r="BA65" s="138">
        <f t="shared" si="28"/>
        <v>0</v>
      </c>
      <c r="BB65" s="138">
        <f t="shared" si="29"/>
        <v>0</v>
      </c>
      <c r="BC65" s="138">
        <f t="shared" si="30"/>
        <v>0</v>
      </c>
      <c r="BD65" s="138">
        <f t="shared" si="33"/>
        <v>0</v>
      </c>
      <c r="BE65" s="138">
        <f>IF(U96=3,1,0)</f>
        <v>0</v>
      </c>
      <c r="BF65" s="138">
        <f>IF(U96=2,1,0)</f>
        <v>0</v>
      </c>
      <c r="BG65" s="138">
        <f>IF(U96=1,1,0)</f>
        <v>0</v>
      </c>
      <c r="BH65" s="138">
        <f>IF(AND(U96=0,T96&lt;&gt;0),1,0)</f>
        <v>0</v>
      </c>
      <c r="BI65" s="22"/>
    </row>
    <row r="66" spans="1:61" ht="15" hidden="1" customHeight="1" thickBot="1">
      <c r="A66" s="194"/>
      <c r="B66" s="195"/>
      <c r="C66" s="228"/>
      <c r="D66" s="227" t="str">
        <f t="shared" si="69"/>
        <v>Rodenbach/Weilerbach</v>
      </c>
      <c r="E66" s="198">
        <f>E21</f>
        <v>0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6"/>
        <v/>
      </c>
      <c r="Q66" s="206" t="str">
        <f t="shared" si="53"/>
        <v/>
      </c>
      <c r="R66" s="205" t="str">
        <f t="shared" si="67"/>
        <v/>
      </c>
      <c r="S66" s="206" t="str">
        <f>IF(G66="","",AR66+AT66+AV66+AX66+AZ66)</f>
        <v/>
      </c>
      <c r="T66" s="190">
        <f t="shared" si="31"/>
        <v>0</v>
      </c>
      <c r="U66" s="191">
        <f t="shared" si="32"/>
        <v>0</v>
      </c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3" t="str">
        <f t="shared" ca="1" si="55"/>
        <v/>
      </c>
      <c r="AN66" s="633"/>
      <c r="AO66" s="634" t="str">
        <f t="shared" ca="1" si="68"/>
        <v/>
      </c>
      <c r="AP66" s="634"/>
      <c r="AQ66" s="192">
        <f t="shared" si="56"/>
        <v>0</v>
      </c>
      <c r="AR66" s="192">
        <f t="shared" si="57"/>
        <v>0</v>
      </c>
      <c r="AS66" s="22">
        <f t="shared" si="58"/>
        <v>0</v>
      </c>
      <c r="AT66" s="193">
        <f t="shared" si="59"/>
        <v>0</v>
      </c>
      <c r="AU66" s="192">
        <f t="shared" si="60"/>
        <v>0</v>
      </c>
      <c r="AV66" s="192">
        <f t="shared" si="61"/>
        <v>0</v>
      </c>
      <c r="AW66" s="22">
        <f t="shared" si="62"/>
        <v>0</v>
      </c>
      <c r="AX66" s="22">
        <f t="shared" si="63"/>
        <v>0</v>
      </c>
      <c r="AY66" s="192">
        <f t="shared" si="64"/>
        <v>0</v>
      </c>
      <c r="AZ66" s="192">
        <f t="shared" si="65"/>
        <v>0</v>
      </c>
      <c r="BA66" s="138">
        <f t="shared" si="28"/>
        <v>0</v>
      </c>
      <c r="BB66" s="138">
        <f t="shared" si="29"/>
        <v>0</v>
      </c>
      <c r="BC66" s="138">
        <f t="shared" si="30"/>
        <v>0</v>
      </c>
      <c r="BD66" s="138">
        <f t="shared" si="33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5" hidden="1" customHeight="1" thickBot="1">
      <c r="A67" s="194"/>
      <c r="B67" s="195"/>
      <c r="C67" s="228"/>
      <c r="D67" s="227" t="str">
        <f t="shared" si="69"/>
        <v>Rodenbach/Weilerbach</v>
      </c>
      <c r="E67" s="198">
        <f>E24</f>
        <v>0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6"/>
        <v/>
      </c>
      <c r="Q67" s="206" t="str">
        <f t="shared" si="53"/>
        <v/>
      </c>
      <c r="R67" s="205" t="str">
        <f t="shared" si="67"/>
        <v/>
      </c>
      <c r="S67" s="206" t="str">
        <f t="shared" si="54"/>
        <v/>
      </c>
      <c r="T67" s="190">
        <f t="shared" si="31"/>
        <v>0</v>
      </c>
      <c r="U67" s="191">
        <f t="shared" si="32"/>
        <v>0</v>
      </c>
      <c r="V67" s="632"/>
      <c r="W67" s="632"/>
      <c r="X67" s="632"/>
      <c r="Y67" s="632"/>
      <c r="Z67" s="632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632"/>
      <c r="AL67" s="632"/>
      <c r="AM67" s="633" t="str">
        <f t="shared" ca="1" si="55"/>
        <v/>
      </c>
      <c r="AN67" s="633"/>
      <c r="AO67" s="634" t="str">
        <f t="shared" ca="1" si="68"/>
        <v/>
      </c>
      <c r="AP67" s="634"/>
      <c r="AQ67" s="192">
        <f t="shared" si="56"/>
        <v>0</v>
      </c>
      <c r="AR67" s="192">
        <f t="shared" si="57"/>
        <v>0</v>
      </c>
      <c r="AS67" s="22">
        <f t="shared" si="58"/>
        <v>0</v>
      </c>
      <c r="AT67" s="193">
        <f t="shared" si="59"/>
        <v>0</v>
      </c>
      <c r="AU67" s="192">
        <f t="shared" si="60"/>
        <v>0</v>
      </c>
      <c r="AV67" s="192">
        <f t="shared" si="61"/>
        <v>0</v>
      </c>
      <c r="AW67" s="22">
        <f t="shared" si="62"/>
        <v>0</v>
      </c>
      <c r="AX67" s="22">
        <f t="shared" si="63"/>
        <v>0</v>
      </c>
      <c r="AY67" s="192">
        <f t="shared" si="64"/>
        <v>0</v>
      </c>
      <c r="AZ67" s="192">
        <f t="shared" si="65"/>
        <v>0</v>
      </c>
      <c r="BA67" s="138">
        <f t="shared" si="28"/>
        <v>0</v>
      </c>
      <c r="BB67" s="138">
        <f t="shared" si="29"/>
        <v>0</v>
      </c>
      <c r="BC67" s="138">
        <f t="shared" si="30"/>
        <v>0</v>
      </c>
      <c r="BD67" s="138">
        <f t="shared" si="33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5" hidden="1" customHeight="1" thickBot="1">
      <c r="A68" s="194"/>
      <c r="B68" s="195"/>
      <c r="C68" s="228"/>
      <c r="D68" s="227" t="str">
        <f t="shared" si="69"/>
        <v>Rodenbach/Weilerbach</v>
      </c>
      <c r="E68" s="198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6"/>
        <v/>
      </c>
      <c r="Q68" s="206" t="str">
        <f t="shared" si="53"/>
        <v/>
      </c>
      <c r="R68" s="205" t="str">
        <f t="shared" si="67"/>
        <v/>
      </c>
      <c r="S68" s="206" t="str">
        <f t="shared" si="54"/>
        <v/>
      </c>
      <c r="T68" s="190">
        <f t="shared" si="31"/>
        <v>0</v>
      </c>
      <c r="U68" s="191">
        <f t="shared" si="32"/>
        <v>0</v>
      </c>
      <c r="V68" s="632"/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632"/>
      <c r="AK68" s="632"/>
      <c r="AL68" s="632"/>
      <c r="AM68" s="633" t="str">
        <f t="shared" ca="1" si="55"/>
        <v/>
      </c>
      <c r="AN68" s="633"/>
      <c r="AO68" s="634" t="str">
        <f t="shared" ca="1" si="68"/>
        <v/>
      </c>
      <c r="AP68" s="634"/>
      <c r="AQ68" s="192">
        <f t="shared" si="56"/>
        <v>0</v>
      </c>
      <c r="AR68" s="192">
        <f t="shared" si="57"/>
        <v>0</v>
      </c>
      <c r="AS68" s="22">
        <f t="shared" si="58"/>
        <v>0</v>
      </c>
      <c r="AT68" s="193">
        <f t="shared" si="59"/>
        <v>0</v>
      </c>
      <c r="AU68" s="192">
        <f t="shared" si="60"/>
        <v>0</v>
      </c>
      <c r="AV68" s="192">
        <f t="shared" si="61"/>
        <v>0</v>
      </c>
      <c r="AW68" s="22">
        <f t="shared" si="62"/>
        <v>0</v>
      </c>
      <c r="AX68" s="22">
        <f t="shared" si="63"/>
        <v>0</v>
      </c>
      <c r="AY68" s="192">
        <f t="shared" si="64"/>
        <v>0</v>
      </c>
      <c r="AZ68" s="192">
        <f t="shared" si="65"/>
        <v>0</v>
      </c>
      <c r="BA68" s="138">
        <f t="shared" si="28"/>
        <v>0</v>
      </c>
      <c r="BB68" s="138">
        <f t="shared" si="29"/>
        <v>0</v>
      </c>
      <c r="BC68" s="138">
        <f t="shared" si="30"/>
        <v>0</v>
      </c>
      <c r="BD68" s="138">
        <f t="shared" si="33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5" hidden="1" customHeight="1" thickBot="1">
      <c r="A69" s="194"/>
      <c r="B69" s="195"/>
      <c r="C69" s="228"/>
      <c r="D69" s="227" t="str">
        <f t="shared" si="69"/>
        <v>Rodenbach/Weilerbach</v>
      </c>
      <c r="E69" s="198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6"/>
        <v/>
      </c>
      <c r="Q69" s="206" t="str">
        <f t="shared" si="53"/>
        <v/>
      </c>
      <c r="R69" s="205" t="str">
        <f t="shared" si="67"/>
        <v/>
      </c>
      <c r="S69" s="206" t="str">
        <f t="shared" si="54"/>
        <v/>
      </c>
      <c r="T69" s="190">
        <f t="shared" si="31"/>
        <v>0</v>
      </c>
      <c r="U69" s="191">
        <f t="shared" si="32"/>
        <v>0</v>
      </c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632"/>
      <c r="AG69" s="632"/>
      <c r="AH69" s="632"/>
      <c r="AI69" s="632"/>
      <c r="AJ69" s="632"/>
      <c r="AK69" s="632"/>
      <c r="AL69" s="632"/>
      <c r="AM69" s="633" t="str">
        <f t="shared" ca="1" si="55"/>
        <v/>
      </c>
      <c r="AN69" s="633"/>
      <c r="AO69" s="634" t="str">
        <f t="shared" ca="1" si="68"/>
        <v/>
      </c>
      <c r="AP69" s="634"/>
      <c r="AQ69" s="192">
        <f t="shared" si="56"/>
        <v>0</v>
      </c>
      <c r="AR69" s="192">
        <f t="shared" si="57"/>
        <v>0</v>
      </c>
      <c r="AS69" s="22">
        <f t="shared" si="58"/>
        <v>0</v>
      </c>
      <c r="AT69" s="193">
        <f t="shared" si="59"/>
        <v>0</v>
      </c>
      <c r="AU69" s="192">
        <f t="shared" si="60"/>
        <v>0</v>
      </c>
      <c r="AV69" s="192">
        <f t="shared" si="61"/>
        <v>0</v>
      </c>
      <c r="AW69" s="22">
        <f t="shared" si="62"/>
        <v>0</v>
      </c>
      <c r="AX69" s="22">
        <f t="shared" si="63"/>
        <v>0</v>
      </c>
      <c r="AY69" s="192">
        <f t="shared" si="64"/>
        <v>0</v>
      </c>
      <c r="AZ69" s="192">
        <f t="shared" si="65"/>
        <v>0</v>
      </c>
      <c r="BA69" s="138">
        <f t="shared" si="28"/>
        <v>0</v>
      </c>
      <c r="BB69" s="138">
        <f t="shared" si="29"/>
        <v>0</v>
      </c>
      <c r="BC69" s="138">
        <f t="shared" si="30"/>
        <v>0</v>
      </c>
      <c r="BD69" s="138">
        <f t="shared" si="33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5" hidden="1" thickBot="1">
      <c r="A70" s="208"/>
      <c r="B70" s="209"/>
      <c r="C70" s="229"/>
      <c r="D70" s="230" t="str">
        <f t="shared" si="69"/>
        <v>Rodenbach/Weilerbach</v>
      </c>
      <c r="E70" s="231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6"/>
        <v/>
      </c>
      <c r="Q70" s="219" t="str">
        <f t="shared" si="53"/>
        <v/>
      </c>
      <c r="R70" s="218" t="str">
        <f t="shared" si="67"/>
        <v/>
      </c>
      <c r="S70" s="219" t="str">
        <f t="shared" si="54"/>
        <v/>
      </c>
      <c r="T70" s="190">
        <f t="shared" si="31"/>
        <v>0</v>
      </c>
      <c r="U70" s="191">
        <f t="shared" si="32"/>
        <v>0</v>
      </c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8" t="str">
        <f t="shared" ca="1" si="55"/>
        <v/>
      </c>
      <c r="AN70" s="638"/>
      <c r="AO70" s="639" t="str">
        <f t="shared" ca="1" si="68"/>
        <v/>
      </c>
      <c r="AP70" s="639"/>
      <c r="AQ70" s="192">
        <f t="shared" si="56"/>
        <v>0</v>
      </c>
      <c r="AR70" s="192">
        <f t="shared" si="57"/>
        <v>0</v>
      </c>
      <c r="AS70" s="22">
        <f t="shared" si="58"/>
        <v>0</v>
      </c>
      <c r="AT70" s="193">
        <f t="shared" si="59"/>
        <v>0</v>
      </c>
      <c r="AU70" s="192">
        <f t="shared" si="60"/>
        <v>0</v>
      </c>
      <c r="AV70" s="192">
        <f t="shared" si="61"/>
        <v>0</v>
      </c>
      <c r="AW70" s="22">
        <f t="shared" si="62"/>
        <v>0</v>
      </c>
      <c r="AX70" s="22">
        <f t="shared" si="63"/>
        <v>0</v>
      </c>
      <c r="AY70" s="192">
        <f t="shared" si="64"/>
        <v>0</v>
      </c>
      <c r="AZ70" s="192">
        <f t="shared" si="65"/>
        <v>0</v>
      </c>
      <c r="BA70" s="138">
        <f t="shared" si="28"/>
        <v>0</v>
      </c>
      <c r="BB70" s="138">
        <f t="shared" si="29"/>
        <v>0</v>
      </c>
      <c r="BC70" s="138">
        <f t="shared" si="30"/>
        <v>0</v>
      </c>
      <c r="BD70" s="138">
        <f t="shared" si="33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5" thickBot="1">
      <c r="A71" s="20"/>
      <c r="C71" s="22"/>
      <c r="D71" s="220"/>
      <c r="E71" s="220"/>
      <c r="T71" s="190">
        <f t="shared" si="31"/>
        <v>0</v>
      </c>
      <c r="U71" s="191">
        <f t="shared" si="32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T71" s="193"/>
      <c r="AU71" s="192"/>
      <c r="AV71" s="192"/>
      <c r="AW71" s="22"/>
      <c r="AX71" s="22"/>
      <c r="AY71" s="192"/>
      <c r="AZ71" s="192"/>
      <c r="BA71" s="223">
        <f t="shared" ref="BA71:BH71" si="70">SUM(BA61:BA70)</f>
        <v>2</v>
      </c>
      <c r="BB71" s="223">
        <f t="shared" si="70"/>
        <v>0</v>
      </c>
      <c r="BC71" s="223">
        <f t="shared" si="70"/>
        <v>1</v>
      </c>
      <c r="BD71" s="223">
        <f t="shared" si="70"/>
        <v>0</v>
      </c>
      <c r="BE71" s="223">
        <f t="shared" si="70"/>
        <v>1</v>
      </c>
      <c r="BF71" s="223">
        <f t="shared" si="70"/>
        <v>0</v>
      </c>
      <c r="BG71" s="223">
        <f t="shared" si="70"/>
        <v>0</v>
      </c>
      <c r="BH71" s="223">
        <f t="shared" si="70"/>
        <v>1</v>
      </c>
      <c r="BI71" s="22">
        <f>SUM(BA71:BH71)</f>
        <v>5</v>
      </c>
    </row>
    <row r="72" spans="1:61" ht="15" thickBot="1">
      <c r="A72" s="177"/>
      <c r="B72" s="178"/>
      <c r="C72" s="232"/>
      <c r="D72" s="225" t="str">
        <f>E12</f>
        <v>TV Rodenbach US</v>
      </c>
      <c r="E72" s="181" t="str">
        <f>E3</f>
        <v>TV Otterberg</v>
      </c>
      <c r="F72" s="184">
        <v>12</v>
      </c>
      <c r="G72" s="185">
        <v>25</v>
      </c>
      <c r="H72" s="182">
        <v>13</v>
      </c>
      <c r="I72" s="183">
        <v>25</v>
      </c>
      <c r="J72" s="184">
        <v>16</v>
      </c>
      <c r="K72" s="185">
        <v>25</v>
      </c>
      <c r="L72" s="182"/>
      <c r="M72" s="183"/>
      <c r="N72" s="184"/>
      <c r="O72" s="185"/>
      <c r="P72" s="188">
        <f>IF(F72="","",F72+H72+J72+L72+N72)</f>
        <v>41</v>
      </c>
      <c r="Q72" s="189">
        <f t="shared" ref="Q72:Q81" si="71">IF(G72="","",G72+I72+K72+M72+O72)</f>
        <v>75</v>
      </c>
      <c r="R72" s="188">
        <f>IF(F72="","",AQ72+AS72+AU72+AW72+AY72)</f>
        <v>0</v>
      </c>
      <c r="S72" s="189">
        <f t="shared" ref="S72:S81" si="72">IF(G72="","",AR72+AT72+AV72+AX72+AZ72)</f>
        <v>3</v>
      </c>
      <c r="T72" s="190">
        <f t="shared" si="31"/>
        <v>0</v>
      </c>
      <c r="U72" s="191">
        <f t="shared" si="32"/>
        <v>3</v>
      </c>
      <c r="V72" s="629"/>
      <c r="W72" s="629"/>
      <c r="X72" s="629"/>
      <c r="Y72" s="629"/>
      <c r="Z72" s="629"/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629"/>
      <c r="AM72" s="630" t="str">
        <f t="shared" ref="AM72:AM81" ca="1" si="73">IF(U72&lt;&gt;"","",IF(C72&lt;&gt;"","verlegt",IF(B72&lt;TODAY(),"offen","")))</f>
        <v/>
      </c>
      <c r="AN72" s="630"/>
      <c r="AO72" s="631" t="str">
        <f ca="1">IF(U72&lt;&gt;"","",IF(C72="","",IF(C72&lt;TODAY(),"offen","")))</f>
        <v/>
      </c>
      <c r="AP72" s="631"/>
      <c r="AQ72" s="192">
        <f t="shared" ref="AQ72:AQ81" si="74">IF(F72&gt;G72,1,0)</f>
        <v>0</v>
      </c>
      <c r="AR72" s="192">
        <f t="shared" ref="AR72:AR81" si="75">IF(G72&gt;F72,1,0)</f>
        <v>1</v>
      </c>
      <c r="AS72" s="22">
        <f t="shared" ref="AS72:AS81" si="76">IF(H72&gt;I72,1,0)</f>
        <v>0</v>
      </c>
      <c r="AT72" s="193">
        <f t="shared" ref="AT72:AT81" si="77">IF(I72&gt;H72,1,0)</f>
        <v>1</v>
      </c>
      <c r="AU72" s="192">
        <f t="shared" ref="AU72:AU81" si="78">IF(J72&gt;K72,1,0)</f>
        <v>0</v>
      </c>
      <c r="AV72" s="192">
        <f t="shared" ref="AV72:AV81" si="79">IF(K72&gt;J72,1,0)</f>
        <v>1</v>
      </c>
      <c r="AW72" s="22">
        <f t="shared" ref="AW72:AW81" si="80">IF(L72&gt;M72,1,0)</f>
        <v>0</v>
      </c>
      <c r="AX72" s="22">
        <f t="shared" ref="AX72:AX81" si="81">IF(M72&gt;L72,1,0)</f>
        <v>0</v>
      </c>
      <c r="AY72" s="192">
        <f t="shared" ref="AY72:AY81" si="82">IF(N72&gt;O72,1,0)</f>
        <v>0</v>
      </c>
      <c r="AZ72" s="192">
        <f t="shared" ref="AZ72:AZ81" si="83">IF(O72&gt;N72,1,0)</f>
        <v>0</v>
      </c>
      <c r="BA72" s="138">
        <f t="shared" si="28"/>
        <v>0</v>
      </c>
      <c r="BB72" s="138">
        <f t="shared" si="29"/>
        <v>0</v>
      </c>
      <c r="BC72" s="138">
        <f t="shared" si="30"/>
        <v>0</v>
      </c>
      <c r="BD72" s="138">
        <f t="shared" si="33"/>
        <v>1</v>
      </c>
      <c r="BE72" s="138">
        <f>IF(U41=3,1,0)</f>
        <v>0</v>
      </c>
      <c r="BF72" s="138">
        <f>IF(U41=2,1,0)</f>
        <v>1</v>
      </c>
      <c r="BG72" s="138">
        <f>IF(U41=1,1,0)</f>
        <v>0</v>
      </c>
      <c r="BH72" s="138">
        <f>IF(AND(U41=0,T41&lt;&gt;0),1,0)</f>
        <v>0</v>
      </c>
      <c r="BI72" s="22"/>
    </row>
    <row r="73" spans="1:61" ht="15" thickBot="1">
      <c r="A73" s="194"/>
      <c r="B73" s="195"/>
      <c r="C73" s="226"/>
      <c r="D73" s="227" t="str">
        <f>D72</f>
        <v>TV Rodenbach US</v>
      </c>
      <c r="E73" s="198" t="str">
        <f>E6</f>
        <v>Feuerball KL</v>
      </c>
      <c r="F73" s="201">
        <v>25</v>
      </c>
      <c r="G73" s="202">
        <v>12</v>
      </c>
      <c r="H73" s="199">
        <v>14</v>
      </c>
      <c r="I73" s="200">
        <v>25</v>
      </c>
      <c r="J73" s="201">
        <v>25</v>
      </c>
      <c r="K73" s="202">
        <v>19</v>
      </c>
      <c r="L73" s="199">
        <v>23</v>
      </c>
      <c r="M73" s="200">
        <v>25</v>
      </c>
      <c r="N73" s="201">
        <v>15</v>
      </c>
      <c r="O73" s="202">
        <v>6</v>
      </c>
      <c r="P73" s="205">
        <f t="shared" ref="P73:P81" si="84">IF(F73="","",F73+H73+J73+L73+N73)</f>
        <v>102</v>
      </c>
      <c r="Q73" s="206">
        <f t="shared" si="71"/>
        <v>87</v>
      </c>
      <c r="R73" s="205">
        <f t="shared" ref="R73:R81" si="85">IF(F73="","",AQ73+AS73+AU73+AW73+AY73)</f>
        <v>3</v>
      </c>
      <c r="S73" s="206">
        <f t="shared" si="72"/>
        <v>2</v>
      </c>
      <c r="T73" s="190">
        <f t="shared" si="31"/>
        <v>2</v>
      </c>
      <c r="U73" s="191">
        <f t="shared" si="32"/>
        <v>1</v>
      </c>
      <c r="V73" s="632"/>
      <c r="W73" s="632"/>
      <c r="X73" s="632"/>
      <c r="Y73" s="632"/>
      <c r="Z73" s="632"/>
      <c r="AA73" s="632"/>
      <c r="AB73" s="632"/>
      <c r="AC73" s="632"/>
      <c r="AD73" s="632"/>
      <c r="AE73" s="632"/>
      <c r="AF73" s="632"/>
      <c r="AG73" s="632"/>
      <c r="AH73" s="632"/>
      <c r="AI73" s="632"/>
      <c r="AJ73" s="632"/>
      <c r="AK73" s="632"/>
      <c r="AL73" s="632"/>
      <c r="AM73" s="633" t="str">
        <f t="shared" ca="1" si="73"/>
        <v/>
      </c>
      <c r="AN73" s="633"/>
      <c r="AO73" s="634" t="str">
        <f t="shared" ref="AO73:AO81" ca="1" si="86">IF(U73&lt;&gt;"","",IF(C73="","",IF(C73&lt;TODAY(),"offen","")))</f>
        <v/>
      </c>
      <c r="AP73" s="634"/>
      <c r="AQ73" s="192">
        <f t="shared" si="74"/>
        <v>1</v>
      </c>
      <c r="AR73" s="192">
        <f t="shared" si="75"/>
        <v>0</v>
      </c>
      <c r="AS73" s="22">
        <f t="shared" si="76"/>
        <v>0</v>
      </c>
      <c r="AT73" s="193">
        <f t="shared" si="77"/>
        <v>1</v>
      </c>
      <c r="AU73" s="192">
        <f t="shared" si="78"/>
        <v>1</v>
      </c>
      <c r="AV73" s="192">
        <f t="shared" si="79"/>
        <v>0</v>
      </c>
      <c r="AW73" s="22">
        <f t="shared" si="80"/>
        <v>0</v>
      </c>
      <c r="AX73" s="22">
        <f t="shared" si="81"/>
        <v>1</v>
      </c>
      <c r="AY73" s="192">
        <f t="shared" si="82"/>
        <v>1</v>
      </c>
      <c r="AZ73" s="192">
        <f t="shared" si="83"/>
        <v>0</v>
      </c>
      <c r="BA73" s="138">
        <f t="shared" si="28"/>
        <v>0</v>
      </c>
      <c r="BB73" s="138">
        <f t="shared" si="29"/>
        <v>1</v>
      </c>
      <c r="BC73" s="138">
        <f t="shared" si="30"/>
        <v>0</v>
      </c>
      <c r="BD73" s="138">
        <f t="shared" si="33"/>
        <v>0</v>
      </c>
      <c r="BE73" s="138">
        <f>IF(U52=3,1,0)</f>
        <v>0</v>
      </c>
      <c r="BF73" s="138">
        <f>IF(U52=2,1,0)</f>
        <v>0</v>
      </c>
      <c r="BG73" s="138">
        <f>IF(U52=1,1,0)</f>
        <v>0</v>
      </c>
      <c r="BH73" s="138">
        <f>IF(AND(U52=0,T52&lt;&gt;0),1,0)</f>
        <v>0</v>
      </c>
      <c r="BI73" s="22"/>
    </row>
    <row r="74" spans="1:61" ht="15" thickBot="1">
      <c r="A74" s="194"/>
      <c r="B74" s="195"/>
      <c r="C74" s="226"/>
      <c r="D74" s="227" t="str">
        <f t="shared" ref="D74:D81" si="87">D73</f>
        <v>TV Rodenbach US</v>
      </c>
      <c r="E74" s="198" t="str">
        <f>E9</f>
        <v>Rodenbach/Weilerbach</v>
      </c>
      <c r="F74" s="201"/>
      <c r="G74" s="202"/>
      <c r="H74" s="199"/>
      <c r="I74" s="200"/>
      <c r="J74" s="201"/>
      <c r="K74" s="202"/>
      <c r="L74" s="199"/>
      <c r="M74" s="200"/>
      <c r="N74" s="201"/>
      <c r="O74" s="202"/>
      <c r="P74" s="205" t="str">
        <f t="shared" si="84"/>
        <v/>
      </c>
      <c r="Q74" s="206" t="str">
        <f t="shared" si="71"/>
        <v/>
      </c>
      <c r="R74" s="205" t="str">
        <f t="shared" si="85"/>
        <v/>
      </c>
      <c r="S74" s="206" t="str">
        <f t="shared" si="72"/>
        <v/>
      </c>
      <c r="T74" s="190">
        <f t="shared" si="31"/>
        <v>0</v>
      </c>
      <c r="U74" s="191">
        <f t="shared" si="32"/>
        <v>0</v>
      </c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2"/>
      <c r="AL74" s="632"/>
      <c r="AM74" s="633" t="str">
        <f t="shared" ca="1" si="73"/>
        <v/>
      </c>
      <c r="AN74" s="633"/>
      <c r="AO74" s="634" t="str">
        <f t="shared" ca="1" si="86"/>
        <v/>
      </c>
      <c r="AP74" s="634"/>
      <c r="AQ74" s="192">
        <f t="shared" si="74"/>
        <v>0</v>
      </c>
      <c r="AR74" s="192">
        <f t="shared" si="75"/>
        <v>0</v>
      </c>
      <c r="AS74" s="22">
        <f t="shared" si="76"/>
        <v>0</v>
      </c>
      <c r="AT74" s="193">
        <f t="shared" si="77"/>
        <v>0</v>
      </c>
      <c r="AU74" s="192">
        <f t="shared" si="78"/>
        <v>0</v>
      </c>
      <c r="AV74" s="192">
        <f t="shared" si="79"/>
        <v>0</v>
      </c>
      <c r="AW74" s="22">
        <f t="shared" si="80"/>
        <v>0</v>
      </c>
      <c r="AX74" s="22">
        <f t="shared" si="81"/>
        <v>0</v>
      </c>
      <c r="AY74" s="192">
        <f t="shared" si="82"/>
        <v>0</v>
      </c>
      <c r="AZ74" s="192">
        <f t="shared" si="83"/>
        <v>0</v>
      </c>
      <c r="BA74" s="138">
        <f t="shared" si="28"/>
        <v>0</v>
      </c>
      <c r="BB74" s="138">
        <f t="shared" si="29"/>
        <v>0</v>
      </c>
      <c r="BC74" s="138">
        <f t="shared" si="30"/>
        <v>0</v>
      </c>
      <c r="BD74" s="138">
        <f t="shared" si="33"/>
        <v>0</v>
      </c>
      <c r="BE74" s="138">
        <f>IF(U63=3,1,0)</f>
        <v>0</v>
      </c>
      <c r="BF74" s="138">
        <f>IF(U63=2,1,0)</f>
        <v>1</v>
      </c>
      <c r="BG74" s="138">
        <f>IF(U63=1,1,0)</f>
        <v>0</v>
      </c>
      <c r="BH74" s="138">
        <f>IF(AND(U63=0,T63&lt;&gt;0),1,0)</f>
        <v>0</v>
      </c>
      <c r="BI74" s="22"/>
    </row>
    <row r="75" spans="1:61" ht="15" customHeight="1" thickBot="1">
      <c r="A75" s="194"/>
      <c r="B75" s="195"/>
      <c r="C75" s="226"/>
      <c r="D75" s="227" t="str">
        <f t="shared" si="87"/>
        <v>TV Rodenbach US</v>
      </c>
      <c r="E75" s="198" t="str">
        <f>E15</f>
        <v>Niederkirchen/Roßbach II</v>
      </c>
      <c r="F75" s="201">
        <v>25</v>
      </c>
      <c r="G75" s="202">
        <v>23</v>
      </c>
      <c r="H75" s="199">
        <v>25</v>
      </c>
      <c r="I75" s="200">
        <v>23</v>
      </c>
      <c r="J75" s="201">
        <v>25</v>
      </c>
      <c r="K75" s="202">
        <v>23</v>
      </c>
      <c r="L75" s="199"/>
      <c r="M75" s="200"/>
      <c r="N75" s="201"/>
      <c r="O75" s="202"/>
      <c r="P75" s="205">
        <f t="shared" si="84"/>
        <v>75</v>
      </c>
      <c r="Q75" s="206">
        <f t="shared" si="71"/>
        <v>69</v>
      </c>
      <c r="R75" s="205">
        <f t="shared" si="85"/>
        <v>3</v>
      </c>
      <c r="S75" s="206">
        <f t="shared" si="72"/>
        <v>0</v>
      </c>
      <c r="T75" s="190">
        <f t="shared" si="31"/>
        <v>3</v>
      </c>
      <c r="U75" s="191">
        <f t="shared" si="32"/>
        <v>0</v>
      </c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6" t="str">
        <f t="shared" ca="1" si="73"/>
        <v/>
      </c>
      <c r="AN75" s="636"/>
      <c r="AO75" s="634" t="str">
        <f t="shared" ca="1" si="86"/>
        <v/>
      </c>
      <c r="AP75" s="634"/>
      <c r="AQ75" s="192">
        <f t="shared" si="74"/>
        <v>1</v>
      </c>
      <c r="AR75" s="192">
        <f t="shared" si="75"/>
        <v>0</v>
      </c>
      <c r="AS75" s="22">
        <f t="shared" si="76"/>
        <v>1</v>
      </c>
      <c r="AT75" s="193">
        <f t="shared" si="77"/>
        <v>0</v>
      </c>
      <c r="AU75" s="192">
        <f t="shared" si="78"/>
        <v>1</v>
      </c>
      <c r="AV75" s="192">
        <f t="shared" si="79"/>
        <v>0</v>
      </c>
      <c r="AW75" s="22">
        <f t="shared" si="80"/>
        <v>0</v>
      </c>
      <c r="AX75" s="22">
        <f t="shared" si="81"/>
        <v>0</v>
      </c>
      <c r="AY75" s="192">
        <f t="shared" si="82"/>
        <v>0</v>
      </c>
      <c r="AZ75" s="192">
        <f t="shared" si="83"/>
        <v>0</v>
      </c>
      <c r="BA75" s="138">
        <f t="shared" si="28"/>
        <v>1</v>
      </c>
      <c r="BB75" s="138">
        <f t="shared" si="29"/>
        <v>0</v>
      </c>
      <c r="BC75" s="138">
        <f t="shared" si="30"/>
        <v>0</v>
      </c>
      <c r="BD75" s="138">
        <f t="shared" si="33"/>
        <v>0</v>
      </c>
      <c r="BE75" s="138">
        <f>IF(U86=3,1,0)</f>
        <v>0</v>
      </c>
      <c r="BF75" s="138">
        <f>IF(U86=2,1,0)</f>
        <v>0</v>
      </c>
      <c r="BG75" s="138">
        <f>IF(U86=1,1,0)</f>
        <v>0</v>
      </c>
      <c r="BH75" s="138">
        <f>IF(AND(U86=0,T86&lt;&gt;0),1,0)</f>
        <v>0</v>
      </c>
      <c r="BI75" s="22"/>
    </row>
    <row r="76" spans="1:61" ht="15" hidden="1" customHeight="1" thickBot="1">
      <c r="A76" s="194"/>
      <c r="B76" s="195"/>
      <c r="C76" s="228"/>
      <c r="D76" s="227" t="str">
        <f t="shared" si="87"/>
        <v>TV Rodenbach US</v>
      </c>
      <c r="E76" s="198">
        <f>E18</f>
        <v>0</v>
      </c>
      <c r="F76" s="201"/>
      <c r="G76" s="202"/>
      <c r="H76" s="199"/>
      <c r="I76" s="200"/>
      <c r="J76" s="201"/>
      <c r="K76" s="202"/>
      <c r="L76" s="199"/>
      <c r="M76" s="200"/>
      <c r="N76" s="201"/>
      <c r="O76" s="202"/>
      <c r="P76" s="205" t="str">
        <f t="shared" si="84"/>
        <v/>
      </c>
      <c r="Q76" s="206" t="str">
        <f t="shared" si="71"/>
        <v/>
      </c>
      <c r="R76" s="205" t="str">
        <f t="shared" si="85"/>
        <v/>
      </c>
      <c r="S76" s="206" t="str">
        <f t="shared" si="72"/>
        <v/>
      </c>
      <c r="T76" s="190">
        <f t="shared" si="31"/>
        <v>0</v>
      </c>
      <c r="U76" s="191">
        <f t="shared" si="32"/>
        <v>0</v>
      </c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3" t="str">
        <f t="shared" ca="1" si="73"/>
        <v/>
      </c>
      <c r="AN76" s="633"/>
      <c r="AO76" s="634" t="str">
        <f t="shared" ca="1" si="86"/>
        <v/>
      </c>
      <c r="AP76" s="634"/>
      <c r="AQ76" s="192">
        <f t="shared" si="74"/>
        <v>0</v>
      </c>
      <c r="AR76" s="192">
        <f t="shared" si="75"/>
        <v>0</v>
      </c>
      <c r="AS76" s="22">
        <f t="shared" si="76"/>
        <v>0</v>
      </c>
      <c r="AT76" s="193">
        <f t="shared" si="77"/>
        <v>0</v>
      </c>
      <c r="AU76" s="192">
        <f t="shared" si="78"/>
        <v>0</v>
      </c>
      <c r="AV76" s="192">
        <f t="shared" si="79"/>
        <v>0</v>
      </c>
      <c r="AW76" s="22">
        <f t="shared" si="80"/>
        <v>0</v>
      </c>
      <c r="AX76" s="22">
        <f t="shared" si="81"/>
        <v>0</v>
      </c>
      <c r="AY76" s="192">
        <f t="shared" si="82"/>
        <v>0</v>
      </c>
      <c r="AZ76" s="192">
        <f t="shared" si="83"/>
        <v>0</v>
      </c>
      <c r="BA76" s="138">
        <f t="shared" si="28"/>
        <v>0</v>
      </c>
      <c r="BB76" s="138">
        <f t="shared" si="29"/>
        <v>0</v>
      </c>
      <c r="BC76" s="138">
        <f t="shared" si="30"/>
        <v>0</v>
      </c>
      <c r="BD76" s="138">
        <f t="shared" si="33"/>
        <v>0</v>
      </c>
      <c r="BE76" s="138">
        <f>IF(U97=3,1,0)</f>
        <v>0</v>
      </c>
      <c r="BF76" s="138">
        <f>IF(U97=2,1,0)</f>
        <v>0</v>
      </c>
      <c r="BG76" s="138">
        <f>IF(U97=1,1,0)</f>
        <v>0</v>
      </c>
      <c r="BH76" s="138">
        <f>IF(AND(U97=0,T97&lt;&gt;0),1,0)</f>
        <v>0</v>
      </c>
      <c r="BI76" s="22"/>
    </row>
    <row r="77" spans="1:61" ht="15" hidden="1" customHeight="1" thickBot="1">
      <c r="A77" s="194"/>
      <c r="B77" s="195"/>
      <c r="C77" s="228"/>
      <c r="D77" s="227" t="str">
        <f t="shared" si="87"/>
        <v>TV Rodenbach US</v>
      </c>
      <c r="E77" s="198">
        <f>E21</f>
        <v>0</v>
      </c>
      <c r="F77" s="201"/>
      <c r="G77" s="202"/>
      <c r="H77" s="199"/>
      <c r="I77" s="200"/>
      <c r="J77" s="201"/>
      <c r="K77" s="202"/>
      <c r="L77" s="199"/>
      <c r="M77" s="200"/>
      <c r="N77" s="201"/>
      <c r="O77" s="202"/>
      <c r="P77" s="205" t="str">
        <f t="shared" si="84"/>
        <v/>
      </c>
      <c r="Q77" s="206" t="str">
        <f t="shared" si="71"/>
        <v/>
      </c>
      <c r="R77" s="205" t="str">
        <f t="shared" si="85"/>
        <v/>
      </c>
      <c r="S77" s="206" t="str">
        <f t="shared" si="72"/>
        <v/>
      </c>
      <c r="T77" s="190">
        <f t="shared" si="31"/>
        <v>0</v>
      </c>
      <c r="U77" s="191">
        <f t="shared" si="32"/>
        <v>0</v>
      </c>
      <c r="V77" s="632"/>
      <c r="W77" s="632"/>
      <c r="X77" s="632"/>
      <c r="Y77" s="632"/>
      <c r="Z77" s="632"/>
      <c r="AA77" s="632"/>
      <c r="AB77" s="632"/>
      <c r="AC77" s="632"/>
      <c r="AD77" s="632"/>
      <c r="AE77" s="632"/>
      <c r="AF77" s="632"/>
      <c r="AG77" s="632"/>
      <c r="AH77" s="632"/>
      <c r="AI77" s="632"/>
      <c r="AJ77" s="632"/>
      <c r="AK77" s="632"/>
      <c r="AL77" s="632"/>
      <c r="AM77" s="633" t="str">
        <f t="shared" ca="1" si="73"/>
        <v/>
      </c>
      <c r="AN77" s="633"/>
      <c r="AO77" s="634" t="str">
        <f t="shared" ca="1" si="86"/>
        <v/>
      </c>
      <c r="AP77" s="634"/>
      <c r="AQ77" s="192">
        <f t="shared" si="74"/>
        <v>0</v>
      </c>
      <c r="AR77" s="192">
        <f t="shared" si="75"/>
        <v>0</v>
      </c>
      <c r="AS77" s="22">
        <f t="shared" si="76"/>
        <v>0</v>
      </c>
      <c r="AT77" s="193">
        <f t="shared" si="77"/>
        <v>0</v>
      </c>
      <c r="AU77" s="192">
        <f t="shared" si="78"/>
        <v>0</v>
      </c>
      <c r="AV77" s="192">
        <f t="shared" si="79"/>
        <v>0</v>
      </c>
      <c r="AW77" s="22">
        <f t="shared" si="80"/>
        <v>0</v>
      </c>
      <c r="AX77" s="22">
        <f t="shared" si="81"/>
        <v>0</v>
      </c>
      <c r="AY77" s="192">
        <f t="shared" si="82"/>
        <v>0</v>
      </c>
      <c r="AZ77" s="192">
        <f t="shared" si="83"/>
        <v>0</v>
      </c>
      <c r="BA77" s="138">
        <f t="shared" si="28"/>
        <v>0</v>
      </c>
      <c r="BB77" s="138">
        <f t="shared" si="29"/>
        <v>0</v>
      </c>
      <c r="BC77" s="138">
        <f t="shared" si="30"/>
        <v>0</v>
      </c>
      <c r="BD77" s="138">
        <f>IF(AND(T77=0,U77&lt;&gt;0),1,0)</f>
        <v>0</v>
      </c>
      <c r="BE77" s="138">
        <f>IF(U108=3,1,0)</f>
        <v>0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5" hidden="1" customHeight="1" thickBot="1">
      <c r="A78" s="194"/>
      <c r="B78" s="195"/>
      <c r="C78" s="228"/>
      <c r="D78" s="227" t="str">
        <f t="shared" si="87"/>
        <v>TV Rodenbach US</v>
      </c>
      <c r="E78" s="198">
        <f>E24</f>
        <v>0</v>
      </c>
      <c r="F78" s="201"/>
      <c r="G78" s="202"/>
      <c r="H78" s="199"/>
      <c r="I78" s="200"/>
      <c r="J78" s="201"/>
      <c r="K78" s="202"/>
      <c r="L78" s="199"/>
      <c r="M78" s="200"/>
      <c r="N78" s="201"/>
      <c r="O78" s="202"/>
      <c r="P78" s="205" t="str">
        <f t="shared" si="84"/>
        <v/>
      </c>
      <c r="Q78" s="206" t="str">
        <f t="shared" si="71"/>
        <v/>
      </c>
      <c r="R78" s="205" t="str">
        <f t="shared" si="85"/>
        <v/>
      </c>
      <c r="S78" s="206" t="str">
        <f t="shared" si="72"/>
        <v/>
      </c>
      <c r="T78" s="190">
        <f t="shared" si="31"/>
        <v>0</v>
      </c>
      <c r="U78" s="191">
        <f t="shared" si="32"/>
        <v>0</v>
      </c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K78" s="632"/>
      <c r="AL78" s="632"/>
      <c r="AM78" s="633" t="str">
        <f t="shared" ca="1" si="73"/>
        <v/>
      </c>
      <c r="AN78" s="633"/>
      <c r="AO78" s="634" t="str">
        <f t="shared" ca="1" si="86"/>
        <v/>
      </c>
      <c r="AP78" s="634"/>
      <c r="AQ78" s="192">
        <f t="shared" si="74"/>
        <v>0</v>
      </c>
      <c r="AR78" s="192">
        <f t="shared" si="75"/>
        <v>0</v>
      </c>
      <c r="AS78" s="22">
        <f t="shared" si="76"/>
        <v>0</v>
      </c>
      <c r="AT78" s="193">
        <f t="shared" si="77"/>
        <v>0</v>
      </c>
      <c r="AU78" s="192">
        <f t="shared" si="78"/>
        <v>0</v>
      </c>
      <c r="AV78" s="192">
        <f t="shared" si="79"/>
        <v>0</v>
      </c>
      <c r="AW78" s="22">
        <f t="shared" si="80"/>
        <v>0</v>
      </c>
      <c r="AX78" s="22">
        <f t="shared" si="81"/>
        <v>0</v>
      </c>
      <c r="AY78" s="192">
        <f t="shared" si="82"/>
        <v>0</v>
      </c>
      <c r="AZ78" s="192">
        <f t="shared" si="83"/>
        <v>0</v>
      </c>
      <c r="BA78" s="138">
        <f t="shared" si="28"/>
        <v>0</v>
      </c>
      <c r="BB78" s="138">
        <f t="shared" si="29"/>
        <v>0</v>
      </c>
      <c r="BC78" s="138">
        <f t="shared" si="30"/>
        <v>0</v>
      </c>
      <c r="BD78" s="138">
        <f t="shared" si="33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5" hidden="1" customHeight="1" thickBot="1">
      <c r="A79" s="194"/>
      <c r="B79" s="195"/>
      <c r="C79" s="228"/>
      <c r="D79" s="227" t="str">
        <f t="shared" si="87"/>
        <v>TV Rodenbach US</v>
      </c>
      <c r="E79" s="198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4"/>
        <v/>
      </c>
      <c r="Q79" s="206" t="str">
        <f t="shared" si="71"/>
        <v/>
      </c>
      <c r="R79" s="205" t="str">
        <f t="shared" si="85"/>
        <v/>
      </c>
      <c r="S79" s="206" t="str">
        <f t="shared" si="72"/>
        <v/>
      </c>
      <c r="T79" s="190">
        <f t="shared" si="31"/>
        <v>0</v>
      </c>
      <c r="U79" s="191">
        <f t="shared" si="32"/>
        <v>0</v>
      </c>
      <c r="V79" s="632"/>
      <c r="W79" s="632"/>
      <c r="X79" s="632"/>
      <c r="Y79" s="632"/>
      <c r="Z79" s="632"/>
      <c r="AA79" s="632"/>
      <c r="AB79" s="632"/>
      <c r="AC79" s="632"/>
      <c r="AD79" s="632"/>
      <c r="AE79" s="632"/>
      <c r="AF79" s="632"/>
      <c r="AG79" s="632"/>
      <c r="AH79" s="632"/>
      <c r="AI79" s="632"/>
      <c r="AJ79" s="632"/>
      <c r="AK79" s="632"/>
      <c r="AL79" s="632"/>
      <c r="AM79" s="633" t="str">
        <f t="shared" ca="1" si="73"/>
        <v/>
      </c>
      <c r="AN79" s="633"/>
      <c r="AO79" s="634" t="str">
        <f t="shared" ca="1" si="86"/>
        <v/>
      </c>
      <c r="AP79" s="634"/>
      <c r="AQ79" s="192">
        <f t="shared" si="74"/>
        <v>0</v>
      </c>
      <c r="AR79" s="192">
        <f t="shared" si="75"/>
        <v>0</v>
      </c>
      <c r="AS79" s="22">
        <f t="shared" si="76"/>
        <v>0</v>
      </c>
      <c r="AT79" s="193">
        <f t="shared" si="77"/>
        <v>0</v>
      </c>
      <c r="AU79" s="192">
        <f t="shared" si="78"/>
        <v>0</v>
      </c>
      <c r="AV79" s="192">
        <f t="shared" si="79"/>
        <v>0</v>
      </c>
      <c r="AW79" s="22">
        <f t="shared" si="80"/>
        <v>0</v>
      </c>
      <c r="AX79" s="22">
        <f t="shared" si="81"/>
        <v>0</v>
      </c>
      <c r="AY79" s="192">
        <f t="shared" si="82"/>
        <v>0</v>
      </c>
      <c r="AZ79" s="192">
        <f t="shared" si="83"/>
        <v>0</v>
      </c>
      <c r="BA79" s="138">
        <f t="shared" si="28"/>
        <v>0</v>
      </c>
      <c r="BB79" s="138">
        <f t="shared" si="29"/>
        <v>0</v>
      </c>
      <c r="BC79" s="138">
        <f t="shared" si="30"/>
        <v>0</v>
      </c>
      <c r="BD79" s="138">
        <f t="shared" si="33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5" hidden="1" customHeight="1" thickBot="1">
      <c r="A80" s="194"/>
      <c r="B80" s="195"/>
      <c r="C80" s="228"/>
      <c r="D80" s="227" t="str">
        <f t="shared" si="87"/>
        <v>TV Rodenbach US</v>
      </c>
      <c r="E80" s="198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4"/>
        <v/>
      </c>
      <c r="Q80" s="206" t="str">
        <f t="shared" si="71"/>
        <v/>
      </c>
      <c r="R80" s="205" t="str">
        <f t="shared" si="85"/>
        <v/>
      </c>
      <c r="S80" s="206" t="str">
        <f t="shared" si="72"/>
        <v/>
      </c>
      <c r="T80" s="190">
        <f t="shared" si="31"/>
        <v>0</v>
      </c>
      <c r="U80" s="191">
        <f t="shared" si="32"/>
        <v>0</v>
      </c>
      <c r="V80" s="632"/>
      <c r="W80" s="632"/>
      <c r="X80" s="632"/>
      <c r="Y80" s="632"/>
      <c r="Z80" s="632"/>
      <c r="AA80" s="632"/>
      <c r="AB80" s="632"/>
      <c r="AC80" s="632"/>
      <c r="AD80" s="632"/>
      <c r="AE80" s="632"/>
      <c r="AF80" s="632"/>
      <c r="AG80" s="632"/>
      <c r="AH80" s="632"/>
      <c r="AI80" s="632"/>
      <c r="AJ80" s="632"/>
      <c r="AK80" s="632"/>
      <c r="AL80" s="632"/>
      <c r="AM80" s="633" t="str">
        <f t="shared" ca="1" si="73"/>
        <v/>
      </c>
      <c r="AN80" s="633"/>
      <c r="AO80" s="634" t="str">
        <f t="shared" ca="1" si="86"/>
        <v/>
      </c>
      <c r="AP80" s="634"/>
      <c r="AQ80" s="192">
        <f t="shared" si="74"/>
        <v>0</v>
      </c>
      <c r="AR80" s="192">
        <f t="shared" si="75"/>
        <v>0</v>
      </c>
      <c r="AS80" s="22">
        <f t="shared" si="76"/>
        <v>0</v>
      </c>
      <c r="AT80" s="193">
        <f t="shared" si="77"/>
        <v>0</v>
      </c>
      <c r="AU80" s="192">
        <f t="shared" si="78"/>
        <v>0</v>
      </c>
      <c r="AV80" s="192">
        <f t="shared" si="79"/>
        <v>0</v>
      </c>
      <c r="AW80" s="22">
        <f t="shared" si="80"/>
        <v>0</v>
      </c>
      <c r="AX80" s="22">
        <f t="shared" si="81"/>
        <v>0</v>
      </c>
      <c r="AY80" s="192">
        <f t="shared" si="82"/>
        <v>0</v>
      </c>
      <c r="AZ80" s="192">
        <f t="shared" si="83"/>
        <v>0</v>
      </c>
      <c r="BA80" s="138">
        <f t="shared" si="28"/>
        <v>0</v>
      </c>
      <c r="BB80" s="138">
        <f t="shared" si="29"/>
        <v>0</v>
      </c>
      <c r="BC80" s="138">
        <f t="shared" si="30"/>
        <v>0</v>
      </c>
      <c r="BD80" s="138">
        <f t="shared" si="33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5" hidden="1" thickBot="1">
      <c r="A81" s="208"/>
      <c r="B81" s="209"/>
      <c r="C81" s="229"/>
      <c r="D81" s="230" t="str">
        <f t="shared" si="87"/>
        <v>TV Rodenbach US</v>
      </c>
      <c r="E81" s="231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4"/>
        <v/>
      </c>
      <c r="Q81" s="219" t="str">
        <f t="shared" si="71"/>
        <v/>
      </c>
      <c r="R81" s="218" t="str">
        <f t="shared" si="85"/>
        <v/>
      </c>
      <c r="S81" s="219" t="str">
        <f t="shared" si="72"/>
        <v/>
      </c>
      <c r="T81" s="190">
        <f t="shared" si="31"/>
        <v>0</v>
      </c>
      <c r="U81" s="191">
        <f t="shared" si="32"/>
        <v>0</v>
      </c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8" t="str">
        <f t="shared" ca="1" si="73"/>
        <v/>
      </c>
      <c r="AN81" s="638"/>
      <c r="AO81" s="639" t="str">
        <f t="shared" ca="1" si="86"/>
        <v/>
      </c>
      <c r="AP81" s="639"/>
      <c r="AQ81" s="192">
        <f t="shared" si="74"/>
        <v>0</v>
      </c>
      <c r="AR81" s="192">
        <f t="shared" si="75"/>
        <v>0</v>
      </c>
      <c r="AS81" s="22">
        <f t="shared" si="76"/>
        <v>0</v>
      </c>
      <c r="AT81" s="193">
        <f t="shared" si="77"/>
        <v>0</v>
      </c>
      <c r="AU81" s="192">
        <f t="shared" si="78"/>
        <v>0</v>
      </c>
      <c r="AV81" s="192">
        <f t="shared" si="79"/>
        <v>0</v>
      </c>
      <c r="AW81" s="22">
        <f t="shared" si="80"/>
        <v>0</v>
      </c>
      <c r="AX81" s="22">
        <f t="shared" si="81"/>
        <v>0</v>
      </c>
      <c r="AY81" s="192">
        <f t="shared" si="82"/>
        <v>0</v>
      </c>
      <c r="AZ81" s="192">
        <f t="shared" si="83"/>
        <v>0</v>
      </c>
      <c r="BA81" s="138">
        <f t="shared" si="28"/>
        <v>0</v>
      </c>
      <c r="BB81" s="138">
        <f t="shared" si="29"/>
        <v>0</v>
      </c>
      <c r="BC81" s="138">
        <f t="shared" si="30"/>
        <v>0</v>
      </c>
      <c r="BD81" s="138">
        <f t="shared" si="33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5" thickBot="1">
      <c r="A82" s="20"/>
      <c r="C82" s="22"/>
      <c r="D82" s="220"/>
      <c r="E82" s="220"/>
      <c r="T82" s="190">
        <f t="shared" si="31"/>
        <v>0</v>
      </c>
      <c r="U82" s="191">
        <f t="shared" si="32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T82" s="193"/>
      <c r="AU82" s="192"/>
      <c r="AV82" s="192"/>
      <c r="AW82" s="22"/>
      <c r="AX82" s="22"/>
      <c r="AY82" s="192"/>
      <c r="AZ82" s="192"/>
      <c r="BA82" s="223">
        <f t="shared" ref="BA82:BH82" si="88">SUM(BA72:BA81)</f>
        <v>1</v>
      </c>
      <c r="BB82" s="223">
        <f t="shared" si="88"/>
        <v>1</v>
      </c>
      <c r="BC82" s="223">
        <f t="shared" si="88"/>
        <v>0</v>
      </c>
      <c r="BD82" s="223">
        <f t="shared" si="88"/>
        <v>1</v>
      </c>
      <c r="BE82" s="223">
        <f t="shared" si="88"/>
        <v>0</v>
      </c>
      <c r="BF82" s="223">
        <f t="shared" si="88"/>
        <v>2</v>
      </c>
      <c r="BG82" s="223">
        <f t="shared" si="88"/>
        <v>0</v>
      </c>
      <c r="BH82" s="223">
        <f t="shared" si="88"/>
        <v>0</v>
      </c>
      <c r="BI82" s="22">
        <f>SUM(BA82:BH82)</f>
        <v>5</v>
      </c>
    </row>
    <row r="83" spans="1:61" ht="15" thickBot="1">
      <c r="A83" s="177"/>
      <c r="B83" s="178"/>
      <c r="C83" s="224"/>
      <c r="D83" s="225" t="str">
        <f>E15</f>
        <v>Niederkirchen/Roßbach II</v>
      </c>
      <c r="E83" s="181" t="str">
        <f>E3</f>
        <v>TV Otterberg</v>
      </c>
      <c r="F83" s="184">
        <v>25</v>
      </c>
      <c r="G83" s="185">
        <v>23</v>
      </c>
      <c r="H83" s="182">
        <v>22</v>
      </c>
      <c r="I83" s="183">
        <v>25</v>
      </c>
      <c r="J83" s="184">
        <v>11</v>
      </c>
      <c r="K83" s="185">
        <v>25</v>
      </c>
      <c r="L83" s="182">
        <v>13</v>
      </c>
      <c r="M83" s="183">
        <v>25</v>
      </c>
      <c r="N83" s="184"/>
      <c r="O83" s="185"/>
      <c r="P83" s="188">
        <f>IF(F83="","",F83+H83+J83+L83+N83)</f>
        <v>71</v>
      </c>
      <c r="Q83" s="189">
        <f t="shared" ref="Q83:Q92" si="89">IF(G83="","",G83+I83+K83+M83+O83)</f>
        <v>98</v>
      </c>
      <c r="R83" s="188">
        <f>IF(F83="","",AQ83+AS83+AU83+AW83+AY83)</f>
        <v>1</v>
      </c>
      <c r="S83" s="189">
        <f t="shared" ref="S83:S92" si="90">IF(G83="","",AR83+AT83+AV83+AX83+AZ83)</f>
        <v>3</v>
      </c>
      <c r="T83" s="190">
        <f t="shared" si="31"/>
        <v>0</v>
      </c>
      <c r="U83" s="191">
        <f t="shared" si="32"/>
        <v>3</v>
      </c>
      <c r="V83" s="629"/>
      <c r="W83" s="629"/>
      <c r="X83" s="629"/>
      <c r="Y83" s="629"/>
      <c r="Z83" s="629"/>
      <c r="AA83" s="629"/>
      <c r="AB83" s="629"/>
      <c r="AC83" s="629"/>
      <c r="AD83" s="629"/>
      <c r="AE83" s="629"/>
      <c r="AF83" s="629"/>
      <c r="AG83" s="629"/>
      <c r="AH83" s="629"/>
      <c r="AI83" s="629"/>
      <c r="AJ83" s="629"/>
      <c r="AK83" s="629"/>
      <c r="AL83" s="629"/>
      <c r="AM83" s="630" t="str">
        <f t="shared" ref="AM83:AM92" ca="1" si="91">IF(U83&lt;&gt;"","",IF(C83&lt;&gt;"","verlegt",IF(B83&lt;TODAY(),"offen","")))</f>
        <v/>
      </c>
      <c r="AN83" s="630"/>
      <c r="AO83" s="631" t="str">
        <f ca="1">IF(U83&lt;&gt;"","",IF(C83="","",IF(C83&lt;TODAY(),"offen","")))</f>
        <v/>
      </c>
      <c r="AP83" s="631"/>
      <c r="AQ83" s="192">
        <f t="shared" ref="AQ83:AQ92" si="92">IF(F83&gt;G83,1,0)</f>
        <v>1</v>
      </c>
      <c r="AR83" s="192">
        <f t="shared" ref="AR83:AR92" si="93">IF(G83&gt;F83,1,0)</f>
        <v>0</v>
      </c>
      <c r="AS83" s="22">
        <f t="shared" ref="AS83:AS92" si="94">IF(H83&gt;I83,1,0)</f>
        <v>0</v>
      </c>
      <c r="AT83" s="193">
        <f t="shared" ref="AT83:AT92" si="95">IF(I83&gt;H83,1,0)</f>
        <v>1</v>
      </c>
      <c r="AU83" s="192">
        <f t="shared" ref="AU83:AU92" si="96">IF(J83&gt;K83,1,0)</f>
        <v>0</v>
      </c>
      <c r="AV83" s="192">
        <f t="shared" ref="AV83:AV92" si="97">IF(K83&gt;J83,1,0)</f>
        <v>1</v>
      </c>
      <c r="AW83" s="22">
        <f t="shared" ref="AW83:AW92" si="98">IF(L83&gt;M83,1,0)</f>
        <v>0</v>
      </c>
      <c r="AX83" s="22">
        <f t="shared" ref="AX83:AX92" si="99">IF(M83&gt;L83,1,0)</f>
        <v>1</v>
      </c>
      <c r="AY83" s="192">
        <f t="shared" ref="AY83:AY92" si="100">IF(N83&gt;O83,1,0)</f>
        <v>0</v>
      </c>
      <c r="AZ83" s="192">
        <f t="shared" ref="AZ83:AZ92" si="101">IF(O83&gt;N83,1,0)</f>
        <v>0</v>
      </c>
      <c r="BA83" s="138">
        <f>IF(T83=3,1,0)</f>
        <v>0</v>
      </c>
      <c r="BB83" s="138">
        <f>IF(T83=2,1,0)</f>
        <v>0</v>
      </c>
      <c r="BC83" s="138">
        <f>IF(T83=1,1,0)</f>
        <v>0</v>
      </c>
      <c r="BD83" s="138">
        <f>IF(AND(T83=0,U83&lt;&gt;0),1,0)</f>
        <v>1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0</v>
      </c>
      <c r="BI83" s="22"/>
    </row>
    <row r="84" spans="1:61" ht="15" thickBot="1">
      <c r="A84" s="194"/>
      <c r="B84" s="195"/>
      <c r="C84" s="228"/>
      <c r="D84" s="227" t="str">
        <f>D83</f>
        <v>Niederkirchen/Roßbach II</v>
      </c>
      <c r="E84" s="198" t="str">
        <f>E6</f>
        <v>Feuerball KL</v>
      </c>
      <c r="F84" s="201"/>
      <c r="G84" s="202"/>
      <c r="H84" s="199"/>
      <c r="I84" s="200"/>
      <c r="J84" s="201"/>
      <c r="K84" s="202"/>
      <c r="L84" s="199"/>
      <c r="M84" s="200"/>
      <c r="N84" s="201"/>
      <c r="O84" s="202"/>
      <c r="P84" s="205" t="str">
        <f t="shared" ref="P84:P92" si="102">IF(F84="","",F84+H84+J84+L84+N84)</f>
        <v/>
      </c>
      <c r="Q84" s="206" t="str">
        <f t="shared" si="89"/>
        <v/>
      </c>
      <c r="R84" s="205" t="str">
        <f t="shared" ref="R84:R92" si="103">IF(F84="","",AQ84+AS84+AU84+AW84+AY84)</f>
        <v/>
      </c>
      <c r="S84" s="206" t="str">
        <f t="shared" si="90"/>
        <v/>
      </c>
      <c r="T84" s="190">
        <f t="shared" si="31"/>
        <v>0</v>
      </c>
      <c r="U84" s="191">
        <f t="shared" si="32"/>
        <v>0</v>
      </c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I84" s="632"/>
      <c r="AJ84" s="632"/>
      <c r="AK84" s="632"/>
      <c r="AL84" s="632"/>
      <c r="AM84" s="633" t="str">
        <f t="shared" ca="1" si="91"/>
        <v/>
      </c>
      <c r="AN84" s="633"/>
      <c r="AO84" s="634" t="str">
        <f t="shared" ref="AO84:AO92" ca="1" si="104">IF(U84&lt;&gt;"","",IF(C84="","",IF(C84&lt;TODAY(),"offen","")))</f>
        <v/>
      </c>
      <c r="AP84" s="634"/>
      <c r="AQ84" s="192">
        <f t="shared" si="92"/>
        <v>0</v>
      </c>
      <c r="AR84" s="192">
        <f t="shared" si="93"/>
        <v>0</v>
      </c>
      <c r="AS84" s="22">
        <f t="shared" si="94"/>
        <v>0</v>
      </c>
      <c r="AT84" s="193">
        <f t="shared" si="95"/>
        <v>0</v>
      </c>
      <c r="AU84" s="192">
        <f t="shared" si="96"/>
        <v>0</v>
      </c>
      <c r="AV84" s="192">
        <f t="shared" si="97"/>
        <v>0</v>
      </c>
      <c r="AW84" s="22">
        <f t="shared" si="98"/>
        <v>0</v>
      </c>
      <c r="AX84" s="22">
        <f t="shared" si="99"/>
        <v>0</v>
      </c>
      <c r="AY84" s="192">
        <f t="shared" si="100"/>
        <v>0</v>
      </c>
      <c r="AZ84" s="192">
        <f t="shared" si="101"/>
        <v>0</v>
      </c>
      <c r="BA84" s="138">
        <f t="shared" si="28"/>
        <v>0</v>
      </c>
      <c r="BB84" s="138">
        <f t="shared" si="29"/>
        <v>0</v>
      </c>
      <c r="BC84" s="138">
        <f t="shared" si="30"/>
        <v>0</v>
      </c>
      <c r="BD84" s="138">
        <f>IF(AND(T84=0,U84&lt;&gt;0),1,0)</f>
        <v>0</v>
      </c>
      <c r="BE84" s="138">
        <f>IF(U53=3,1,0)</f>
        <v>1</v>
      </c>
      <c r="BF84" s="138">
        <f>IF(U53=2,1,0)</f>
        <v>0</v>
      </c>
      <c r="BG84" s="138">
        <f>IF(U53=1,1,0)</f>
        <v>0</v>
      </c>
      <c r="BH84" s="138">
        <f>IF(AND(U53=0,T53&lt;&gt;0),1,0)</f>
        <v>0</v>
      </c>
      <c r="BI84" s="22"/>
    </row>
    <row r="85" spans="1:61" ht="15" thickBot="1">
      <c r="A85" s="194"/>
      <c r="B85" s="195"/>
      <c r="C85" s="228"/>
      <c r="D85" s="227" t="str">
        <f t="shared" ref="D85:D92" si="105">D84</f>
        <v>Niederkirchen/Roßbach II</v>
      </c>
      <c r="E85" s="198" t="str">
        <f>E9</f>
        <v>Rodenbach/Weilerbach</v>
      </c>
      <c r="F85" s="201"/>
      <c r="G85" s="202"/>
      <c r="H85" s="199"/>
      <c r="I85" s="200"/>
      <c r="J85" s="201"/>
      <c r="K85" s="202"/>
      <c r="L85" s="199"/>
      <c r="M85" s="200"/>
      <c r="N85" s="201"/>
      <c r="O85" s="202"/>
      <c r="P85" s="205" t="str">
        <f t="shared" si="102"/>
        <v/>
      </c>
      <c r="Q85" s="206" t="str">
        <f t="shared" si="89"/>
        <v/>
      </c>
      <c r="R85" s="205" t="str">
        <f t="shared" si="103"/>
        <v/>
      </c>
      <c r="S85" s="206" t="str">
        <f t="shared" si="90"/>
        <v/>
      </c>
      <c r="T85" s="190">
        <f t="shared" si="31"/>
        <v>0</v>
      </c>
      <c r="U85" s="191">
        <f t="shared" si="32"/>
        <v>0</v>
      </c>
      <c r="V85" s="632"/>
      <c r="W85" s="632"/>
      <c r="X85" s="632"/>
      <c r="Y85" s="632"/>
      <c r="Z85" s="632"/>
      <c r="AA85" s="632"/>
      <c r="AB85" s="632"/>
      <c r="AC85" s="632"/>
      <c r="AD85" s="632"/>
      <c r="AE85" s="632"/>
      <c r="AF85" s="632"/>
      <c r="AG85" s="632"/>
      <c r="AH85" s="632"/>
      <c r="AI85" s="632"/>
      <c r="AJ85" s="632"/>
      <c r="AK85" s="632"/>
      <c r="AL85" s="632"/>
      <c r="AM85" s="633" t="str">
        <f t="shared" ca="1" si="91"/>
        <v/>
      </c>
      <c r="AN85" s="633"/>
      <c r="AO85" s="634" t="str">
        <f t="shared" ca="1" si="104"/>
        <v/>
      </c>
      <c r="AP85" s="634"/>
      <c r="AQ85" s="192">
        <f t="shared" si="92"/>
        <v>0</v>
      </c>
      <c r="AR85" s="192">
        <f t="shared" si="93"/>
        <v>0</v>
      </c>
      <c r="AS85" s="22">
        <f t="shared" si="94"/>
        <v>0</v>
      </c>
      <c r="AT85" s="193">
        <f t="shared" si="95"/>
        <v>0</v>
      </c>
      <c r="AU85" s="192">
        <f t="shared" si="96"/>
        <v>0</v>
      </c>
      <c r="AV85" s="192">
        <f t="shared" si="97"/>
        <v>0</v>
      </c>
      <c r="AW85" s="22">
        <f t="shared" si="98"/>
        <v>0</v>
      </c>
      <c r="AX85" s="22">
        <f t="shared" si="99"/>
        <v>0</v>
      </c>
      <c r="AY85" s="192">
        <f t="shared" si="100"/>
        <v>0</v>
      </c>
      <c r="AZ85" s="192">
        <f t="shared" si="101"/>
        <v>0</v>
      </c>
      <c r="BA85" s="138">
        <f t="shared" si="28"/>
        <v>0</v>
      </c>
      <c r="BB85" s="138">
        <f t="shared" si="29"/>
        <v>0</v>
      </c>
      <c r="BC85" s="138">
        <f t="shared" si="30"/>
        <v>0</v>
      </c>
      <c r="BD85" s="138">
        <f t="shared" si="33"/>
        <v>0</v>
      </c>
      <c r="BE85" s="138">
        <f>IF(U64=3,1,0)</f>
        <v>0</v>
      </c>
      <c r="BF85" s="138">
        <f>IF(U64=2,1,0)</f>
        <v>0</v>
      </c>
      <c r="BG85" s="138">
        <f>IF(U64=1,1,0)</f>
        <v>0</v>
      </c>
      <c r="BH85" s="138">
        <f>IF(AND(U64=0,T64&lt;&gt;0),1,0)</f>
        <v>1</v>
      </c>
      <c r="BI85" s="22"/>
    </row>
    <row r="86" spans="1:61" ht="15" customHeight="1" thickBot="1">
      <c r="A86" s="194"/>
      <c r="B86" s="195"/>
      <c r="C86" s="226"/>
      <c r="D86" s="227" t="str">
        <f t="shared" si="105"/>
        <v>Niederkirchen/Roßbach II</v>
      </c>
      <c r="E86" s="198" t="str">
        <f>E12</f>
        <v>TV Rodenbach US</v>
      </c>
      <c r="F86" s="201"/>
      <c r="G86" s="202"/>
      <c r="H86" s="199"/>
      <c r="I86" s="200"/>
      <c r="J86" s="201"/>
      <c r="K86" s="202"/>
      <c r="L86" s="199"/>
      <c r="M86" s="200"/>
      <c r="N86" s="201"/>
      <c r="O86" s="202"/>
      <c r="P86" s="205" t="str">
        <f t="shared" si="102"/>
        <v/>
      </c>
      <c r="Q86" s="206" t="str">
        <f t="shared" si="89"/>
        <v/>
      </c>
      <c r="R86" s="205" t="str">
        <f t="shared" si="103"/>
        <v/>
      </c>
      <c r="S86" s="206" t="str">
        <f>IF(G86="","",AR86+AT86+AV86+AX86+AZ86)</f>
        <v/>
      </c>
      <c r="T86" s="190">
        <f t="shared" si="31"/>
        <v>0</v>
      </c>
      <c r="U86" s="191">
        <f t="shared" si="32"/>
        <v>0</v>
      </c>
      <c r="V86" s="632"/>
      <c r="W86" s="632"/>
      <c r="X86" s="632"/>
      <c r="Y86" s="632"/>
      <c r="Z86" s="632"/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6" t="str">
        <f t="shared" ca="1" si="91"/>
        <v/>
      </c>
      <c r="AN86" s="636"/>
      <c r="AO86" s="634" t="str">
        <f t="shared" ca="1" si="104"/>
        <v/>
      </c>
      <c r="AP86" s="634"/>
      <c r="AQ86" s="192">
        <f t="shared" si="92"/>
        <v>0</v>
      </c>
      <c r="AR86" s="192">
        <f t="shared" si="93"/>
        <v>0</v>
      </c>
      <c r="AS86" s="22">
        <f t="shared" si="94"/>
        <v>0</v>
      </c>
      <c r="AT86" s="193">
        <f t="shared" si="95"/>
        <v>0</v>
      </c>
      <c r="AU86" s="192">
        <f t="shared" si="96"/>
        <v>0</v>
      </c>
      <c r="AV86" s="192">
        <f t="shared" si="97"/>
        <v>0</v>
      </c>
      <c r="AW86" s="22">
        <f t="shared" si="98"/>
        <v>0</v>
      </c>
      <c r="AX86" s="22">
        <f t="shared" si="99"/>
        <v>0</v>
      </c>
      <c r="AY86" s="192">
        <f t="shared" si="100"/>
        <v>0</v>
      </c>
      <c r="AZ86" s="192">
        <f t="shared" si="101"/>
        <v>0</v>
      </c>
      <c r="BA86" s="138">
        <f t="shared" si="28"/>
        <v>0</v>
      </c>
      <c r="BB86" s="138">
        <f t="shared" si="29"/>
        <v>0</v>
      </c>
      <c r="BC86" s="138">
        <f t="shared" si="30"/>
        <v>0</v>
      </c>
      <c r="BD86" s="138">
        <f t="shared" si="33"/>
        <v>0</v>
      </c>
      <c r="BE86" s="138">
        <f>IF(U75=3,1,0)</f>
        <v>0</v>
      </c>
      <c r="BF86" s="138">
        <f>IF(U75=2,1,0)</f>
        <v>0</v>
      </c>
      <c r="BG86" s="138">
        <f>IF(U75=1,1,0)</f>
        <v>0</v>
      </c>
      <c r="BH86" s="138">
        <f>IF(AND(U75=0,T75&lt;&gt;0),1,0)</f>
        <v>1</v>
      </c>
      <c r="BI86" s="22"/>
    </row>
    <row r="87" spans="1:61" ht="15" hidden="1" customHeight="1" thickBot="1">
      <c r="A87" s="194"/>
      <c r="B87" s="195"/>
      <c r="C87" s="228"/>
      <c r="D87" s="227" t="str">
        <f t="shared" si="105"/>
        <v>Niederkirchen/Roßbach II</v>
      </c>
      <c r="E87" s="198">
        <f>E18</f>
        <v>0</v>
      </c>
      <c r="F87" s="201"/>
      <c r="G87" s="202"/>
      <c r="H87" s="199"/>
      <c r="I87" s="200"/>
      <c r="J87" s="201"/>
      <c r="K87" s="202"/>
      <c r="L87" s="199"/>
      <c r="M87" s="200"/>
      <c r="N87" s="201"/>
      <c r="O87" s="202"/>
      <c r="P87" s="205" t="str">
        <f t="shared" si="102"/>
        <v/>
      </c>
      <c r="Q87" s="206" t="str">
        <f t="shared" si="89"/>
        <v/>
      </c>
      <c r="R87" s="205" t="str">
        <f>IF(F87="","",AQ87+AS87+AU87+AW87+AY87)</f>
        <v/>
      </c>
      <c r="S87" s="206" t="str">
        <f>IF(G87="","",AR87+AT87+AV87+AX87+AZ87)</f>
        <v/>
      </c>
      <c r="T87" s="190">
        <f t="shared" si="31"/>
        <v>0</v>
      </c>
      <c r="U87" s="191">
        <f t="shared" si="32"/>
        <v>0</v>
      </c>
      <c r="V87" s="632"/>
      <c r="W87" s="632"/>
      <c r="X87" s="632"/>
      <c r="Y87" s="632"/>
      <c r="Z87" s="632"/>
      <c r="AA87" s="632"/>
      <c r="AB87" s="632"/>
      <c r="AC87" s="632"/>
      <c r="AD87" s="632"/>
      <c r="AE87" s="632"/>
      <c r="AF87" s="632"/>
      <c r="AG87" s="632"/>
      <c r="AH87" s="632"/>
      <c r="AI87" s="632"/>
      <c r="AJ87" s="632"/>
      <c r="AK87" s="632"/>
      <c r="AL87" s="632"/>
      <c r="AM87" s="633" t="str">
        <f t="shared" ca="1" si="91"/>
        <v/>
      </c>
      <c r="AN87" s="633"/>
      <c r="AO87" s="634" t="str">
        <f t="shared" ca="1" si="104"/>
        <v/>
      </c>
      <c r="AP87" s="634"/>
      <c r="AQ87" s="192">
        <f t="shared" si="92"/>
        <v>0</v>
      </c>
      <c r="AR87" s="192">
        <f t="shared" si="93"/>
        <v>0</v>
      </c>
      <c r="AS87" s="22">
        <f t="shared" si="94"/>
        <v>0</v>
      </c>
      <c r="AT87" s="193">
        <f t="shared" si="95"/>
        <v>0</v>
      </c>
      <c r="AU87" s="192">
        <f t="shared" si="96"/>
        <v>0</v>
      </c>
      <c r="AV87" s="192">
        <f t="shared" si="97"/>
        <v>0</v>
      </c>
      <c r="AW87" s="22">
        <f t="shared" si="98"/>
        <v>0</v>
      </c>
      <c r="AX87" s="22">
        <f t="shared" si="99"/>
        <v>0</v>
      </c>
      <c r="AY87" s="192">
        <f t="shared" si="100"/>
        <v>0</v>
      </c>
      <c r="AZ87" s="192">
        <f t="shared" si="101"/>
        <v>0</v>
      </c>
      <c r="BA87" s="138">
        <f>IF(T87=3,1,0)</f>
        <v>0</v>
      </c>
      <c r="BB87" s="138">
        <f t="shared" si="29"/>
        <v>0</v>
      </c>
      <c r="BC87" s="138">
        <f t="shared" si="30"/>
        <v>0</v>
      </c>
      <c r="BD87" s="138">
        <f>IF(AND(T87=0,U87&lt;&gt;0),1,0)</f>
        <v>0</v>
      </c>
      <c r="BE87" s="138">
        <f>IF(U98=3,1,0)</f>
        <v>0</v>
      </c>
      <c r="BF87" s="138">
        <f>IF(U98=2,1,0)</f>
        <v>0</v>
      </c>
      <c r="BG87" s="138">
        <f>IF(U98=1,1,0)</f>
        <v>0</v>
      </c>
      <c r="BH87" s="138">
        <f>IF(AND(U98=0,T98&lt;&gt;0),1,0)</f>
        <v>0</v>
      </c>
      <c r="BI87" s="22"/>
    </row>
    <row r="88" spans="1:61" ht="15" hidden="1" customHeight="1" thickBot="1">
      <c r="A88" s="194"/>
      <c r="B88" s="195"/>
      <c r="C88" s="228"/>
      <c r="D88" s="227" t="str">
        <f t="shared" si="105"/>
        <v>Niederkirchen/Roßbach II</v>
      </c>
      <c r="E88" s="198">
        <f>E21</f>
        <v>0</v>
      </c>
      <c r="F88" s="201"/>
      <c r="G88" s="202"/>
      <c r="H88" s="199"/>
      <c r="I88" s="200"/>
      <c r="J88" s="201"/>
      <c r="K88" s="202"/>
      <c r="L88" s="199"/>
      <c r="M88" s="200"/>
      <c r="N88" s="201"/>
      <c r="O88" s="202"/>
      <c r="P88" s="205" t="str">
        <f t="shared" si="102"/>
        <v/>
      </c>
      <c r="Q88" s="206" t="str">
        <f t="shared" si="89"/>
        <v/>
      </c>
      <c r="R88" s="205" t="str">
        <f t="shared" si="103"/>
        <v/>
      </c>
      <c r="S88" s="206" t="str">
        <f t="shared" si="90"/>
        <v/>
      </c>
      <c r="T88" s="190">
        <f t="shared" si="31"/>
        <v>0</v>
      </c>
      <c r="U88" s="191">
        <f t="shared" si="32"/>
        <v>0</v>
      </c>
      <c r="V88" s="632"/>
      <c r="W88" s="632"/>
      <c r="X88" s="632"/>
      <c r="Y88" s="632"/>
      <c r="Z88" s="632"/>
      <c r="AA88" s="632"/>
      <c r="AB88" s="632"/>
      <c r="AC88" s="632"/>
      <c r="AD88" s="632"/>
      <c r="AE88" s="632"/>
      <c r="AF88" s="632"/>
      <c r="AG88" s="632"/>
      <c r="AH88" s="632"/>
      <c r="AI88" s="632"/>
      <c r="AJ88" s="632"/>
      <c r="AK88" s="632"/>
      <c r="AL88" s="632"/>
      <c r="AM88" s="633" t="str">
        <f t="shared" ca="1" si="91"/>
        <v/>
      </c>
      <c r="AN88" s="633"/>
      <c r="AO88" s="634" t="str">
        <f t="shared" ca="1" si="104"/>
        <v/>
      </c>
      <c r="AP88" s="634"/>
      <c r="AQ88" s="192">
        <f t="shared" si="92"/>
        <v>0</v>
      </c>
      <c r="AR88" s="192">
        <f t="shared" si="93"/>
        <v>0</v>
      </c>
      <c r="AS88" s="22">
        <f t="shared" si="94"/>
        <v>0</v>
      </c>
      <c r="AT88" s="193">
        <f t="shared" si="95"/>
        <v>0</v>
      </c>
      <c r="AU88" s="192">
        <f t="shared" si="96"/>
        <v>0</v>
      </c>
      <c r="AV88" s="192">
        <f t="shared" si="97"/>
        <v>0</v>
      </c>
      <c r="AW88" s="22">
        <f t="shared" si="98"/>
        <v>0</v>
      </c>
      <c r="AX88" s="22">
        <f t="shared" si="99"/>
        <v>0</v>
      </c>
      <c r="AY88" s="192">
        <f t="shared" si="100"/>
        <v>0</v>
      </c>
      <c r="AZ88" s="192">
        <f t="shared" si="101"/>
        <v>0</v>
      </c>
      <c r="BA88" s="138">
        <f t="shared" si="28"/>
        <v>0</v>
      </c>
      <c r="BB88" s="138">
        <f t="shared" si="29"/>
        <v>0</v>
      </c>
      <c r="BC88" s="138">
        <f t="shared" si="30"/>
        <v>0</v>
      </c>
      <c r="BD88" s="138">
        <f t="shared" si="33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5" hidden="1" customHeight="1" thickBot="1">
      <c r="A89" s="194"/>
      <c r="B89" s="195"/>
      <c r="C89" s="228"/>
      <c r="D89" s="227" t="str">
        <f t="shared" si="105"/>
        <v>Niederkirchen/Roßbach II</v>
      </c>
      <c r="E89" s="198">
        <f>E24</f>
        <v>0</v>
      </c>
      <c r="F89" s="201"/>
      <c r="G89" s="202"/>
      <c r="H89" s="199"/>
      <c r="I89" s="200"/>
      <c r="J89" s="201"/>
      <c r="K89" s="202"/>
      <c r="L89" s="199"/>
      <c r="M89" s="200"/>
      <c r="N89" s="201"/>
      <c r="O89" s="202"/>
      <c r="P89" s="205" t="str">
        <f t="shared" si="102"/>
        <v/>
      </c>
      <c r="Q89" s="206" t="str">
        <f t="shared" si="89"/>
        <v/>
      </c>
      <c r="R89" s="205" t="str">
        <f t="shared" si="103"/>
        <v/>
      </c>
      <c r="S89" s="206" t="str">
        <f t="shared" si="90"/>
        <v/>
      </c>
      <c r="T89" s="190">
        <f t="shared" si="31"/>
        <v>0</v>
      </c>
      <c r="U89" s="191">
        <f t="shared" si="32"/>
        <v>0</v>
      </c>
      <c r="V89" s="632"/>
      <c r="W89" s="632"/>
      <c r="X89" s="632"/>
      <c r="Y89" s="632"/>
      <c r="Z89" s="632"/>
      <c r="AA89" s="632"/>
      <c r="AB89" s="632"/>
      <c r="AC89" s="632"/>
      <c r="AD89" s="632"/>
      <c r="AE89" s="632"/>
      <c r="AF89" s="632"/>
      <c r="AG89" s="632"/>
      <c r="AH89" s="632"/>
      <c r="AI89" s="632"/>
      <c r="AJ89" s="632"/>
      <c r="AK89" s="632"/>
      <c r="AL89" s="632"/>
      <c r="AM89" s="633" t="str">
        <f t="shared" ca="1" si="91"/>
        <v/>
      </c>
      <c r="AN89" s="633"/>
      <c r="AO89" s="634" t="str">
        <f t="shared" ca="1" si="104"/>
        <v/>
      </c>
      <c r="AP89" s="634"/>
      <c r="AQ89" s="192">
        <f t="shared" si="92"/>
        <v>0</v>
      </c>
      <c r="AR89" s="192">
        <f t="shared" si="93"/>
        <v>0</v>
      </c>
      <c r="AS89" s="22">
        <f t="shared" si="94"/>
        <v>0</v>
      </c>
      <c r="AT89" s="193">
        <f t="shared" si="95"/>
        <v>0</v>
      </c>
      <c r="AU89" s="192">
        <f t="shared" si="96"/>
        <v>0</v>
      </c>
      <c r="AV89" s="192">
        <f t="shared" si="97"/>
        <v>0</v>
      </c>
      <c r="AW89" s="22">
        <f t="shared" si="98"/>
        <v>0</v>
      </c>
      <c r="AX89" s="22">
        <f t="shared" si="99"/>
        <v>0</v>
      </c>
      <c r="AY89" s="192">
        <f t="shared" si="100"/>
        <v>0</v>
      </c>
      <c r="AZ89" s="192">
        <f t="shared" si="101"/>
        <v>0</v>
      </c>
      <c r="BA89" s="138">
        <f t="shared" si="28"/>
        <v>0</v>
      </c>
      <c r="BB89" s="138">
        <f t="shared" si="29"/>
        <v>0</v>
      </c>
      <c r="BC89" s="138">
        <f t="shared" si="30"/>
        <v>0</v>
      </c>
      <c r="BD89" s="138">
        <f t="shared" si="33"/>
        <v>0</v>
      </c>
      <c r="BE89" s="138">
        <f>IF(U120=3,1,0)</f>
        <v>0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5" hidden="1" customHeight="1" thickBot="1">
      <c r="A90" s="194"/>
      <c r="B90" s="195"/>
      <c r="C90" s="228"/>
      <c r="D90" s="227" t="str">
        <f t="shared" si="105"/>
        <v>Niederkirchen/Roßbach II</v>
      </c>
      <c r="E90" s="198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102"/>
        <v/>
      </c>
      <c r="Q90" s="206" t="str">
        <f t="shared" si="89"/>
        <v/>
      </c>
      <c r="R90" s="205" t="str">
        <f t="shared" si="103"/>
        <v/>
      </c>
      <c r="S90" s="206" t="str">
        <f t="shared" si="90"/>
        <v/>
      </c>
      <c r="T90" s="190">
        <f t="shared" si="31"/>
        <v>0</v>
      </c>
      <c r="U90" s="191">
        <f t="shared" si="32"/>
        <v>0</v>
      </c>
      <c r="V90" s="632"/>
      <c r="W90" s="632"/>
      <c r="X90" s="632"/>
      <c r="Y90" s="632"/>
      <c r="Z90" s="632"/>
      <c r="AA90" s="632"/>
      <c r="AB90" s="632"/>
      <c r="AC90" s="632"/>
      <c r="AD90" s="632"/>
      <c r="AE90" s="632"/>
      <c r="AF90" s="632"/>
      <c r="AG90" s="632"/>
      <c r="AH90" s="632"/>
      <c r="AI90" s="632"/>
      <c r="AJ90" s="632"/>
      <c r="AK90" s="632"/>
      <c r="AL90" s="632"/>
      <c r="AM90" s="633" t="str">
        <f t="shared" ca="1" si="91"/>
        <v/>
      </c>
      <c r="AN90" s="633"/>
      <c r="AO90" s="634" t="str">
        <f t="shared" ca="1" si="104"/>
        <v/>
      </c>
      <c r="AP90" s="634"/>
      <c r="AQ90" s="192">
        <f t="shared" si="92"/>
        <v>0</v>
      </c>
      <c r="AR90" s="192">
        <f t="shared" si="93"/>
        <v>0</v>
      </c>
      <c r="AS90" s="22">
        <f t="shared" si="94"/>
        <v>0</v>
      </c>
      <c r="AT90" s="193">
        <f t="shared" si="95"/>
        <v>0</v>
      </c>
      <c r="AU90" s="192">
        <f t="shared" si="96"/>
        <v>0</v>
      </c>
      <c r="AV90" s="192">
        <f t="shared" si="97"/>
        <v>0</v>
      </c>
      <c r="AW90" s="22">
        <f t="shared" si="98"/>
        <v>0</v>
      </c>
      <c r="AX90" s="22">
        <f t="shared" si="99"/>
        <v>0</v>
      </c>
      <c r="AY90" s="192">
        <f t="shared" si="100"/>
        <v>0</v>
      </c>
      <c r="AZ90" s="192">
        <f t="shared" si="101"/>
        <v>0</v>
      </c>
      <c r="BA90" s="138">
        <f t="shared" si="28"/>
        <v>0</v>
      </c>
      <c r="BB90" s="138">
        <f t="shared" si="29"/>
        <v>0</v>
      </c>
      <c r="BC90" s="138">
        <f t="shared" si="30"/>
        <v>0</v>
      </c>
      <c r="BD90" s="138">
        <f t="shared" si="33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5" hidden="1" customHeight="1" thickBot="1">
      <c r="A91" s="194"/>
      <c r="B91" s="195"/>
      <c r="C91" s="228"/>
      <c r="D91" s="227" t="str">
        <f t="shared" si="105"/>
        <v>Niederkirchen/Roßbach II</v>
      </c>
      <c r="E91" s="198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102"/>
        <v/>
      </c>
      <c r="Q91" s="206" t="str">
        <f t="shared" si="89"/>
        <v/>
      </c>
      <c r="R91" s="205" t="str">
        <f t="shared" si="103"/>
        <v/>
      </c>
      <c r="S91" s="206" t="str">
        <f t="shared" si="90"/>
        <v/>
      </c>
      <c r="T91" s="190">
        <f t="shared" si="31"/>
        <v>0</v>
      </c>
      <c r="U91" s="191">
        <f t="shared" si="32"/>
        <v>0</v>
      </c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  <c r="AF91" s="632"/>
      <c r="AG91" s="632"/>
      <c r="AH91" s="632"/>
      <c r="AI91" s="632"/>
      <c r="AJ91" s="632"/>
      <c r="AK91" s="632"/>
      <c r="AL91" s="632"/>
      <c r="AM91" s="633" t="str">
        <f t="shared" ca="1" si="91"/>
        <v/>
      </c>
      <c r="AN91" s="633"/>
      <c r="AO91" s="634" t="str">
        <f t="shared" ca="1" si="104"/>
        <v/>
      </c>
      <c r="AP91" s="634"/>
      <c r="AQ91" s="192">
        <f t="shared" si="92"/>
        <v>0</v>
      </c>
      <c r="AR91" s="192">
        <f t="shared" si="93"/>
        <v>0</v>
      </c>
      <c r="AS91" s="22">
        <f t="shared" si="94"/>
        <v>0</v>
      </c>
      <c r="AT91" s="193">
        <f t="shared" si="95"/>
        <v>0</v>
      </c>
      <c r="AU91" s="192">
        <f t="shared" si="96"/>
        <v>0</v>
      </c>
      <c r="AV91" s="192">
        <f t="shared" si="97"/>
        <v>0</v>
      </c>
      <c r="AW91" s="22">
        <f t="shared" si="98"/>
        <v>0</v>
      </c>
      <c r="AX91" s="22">
        <f t="shared" si="99"/>
        <v>0</v>
      </c>
      <c r="AY91" s="192">
        <f t="shared" si="100"/>
        <v>0</v>
      </c>
      <c r="AZ91" s="192">
        <f t="shared" si="101"/>
        <v>0</v>
      </c>
      <c r="BA91" s="138">
        <f t="shared" si="28"/>
        <v>0</v>
      </c>
      <c r="BB91" s="138">
        <f t="shared" si="29"/>
        <v>0</v>
      </c>
      <c r="BC91" s="138">
        <f t="shared" si="30"/>
        <v>0</v>
      </c>
      <c r="BD91" s="138">
        <f t="shared" si="33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5" hidden="1" thickBot="1">
      <c r="A92" s="208"/>
      <c r="B92" s="209"/>
      <c r="C92" s="229"/>
      <c r="D92" s="230" t="str">
        <f t="shared" si="105"/>
        <v>Niederkirchen/Roßbach II</v>
      </c>
      <c r="E92" s="231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102"/>
        <v/>
      </c>
      <c r="Q92" s="219" t="str">
        <f t="shared" si="89"/>
        <v/>
      </c>
      <c r="R92" s="218" t="str">
        <f t="shared" si="103"/>
        <v/>
      </c>
      <c r="S92" s="219" t="str">
        <f t="shared" si="90"/>
        <v/>
      </c>
      <c r="T92" s="190">
        <f t="shared" si="31"/>
        <v>0</v>
      </c>
      <c r="U92" s="191">
        <f t="shared" si="32"/>
        <v>0</v>
      </c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7"/>
      <c r="AK92" s="637"/>
      <c r="AL92" s="637"/>
      <c r="AM92" s="638" t="str">
        <f t="shared" ca="1" si="91"/>
        <v/>
      </c>
      <c r="AN92" s="638"/>
      <c r="AO92" s="639" t="str">
        <f t="shared" ca="1" si="104"/>
        <v/>
      </c>
      <c r="AP92" s="639"/>
      <c r="AQ92" s="192">
        <f t="shared" si="92"/>
        <v>0</v>
      </c>
      <c r="AR92" s="192">
        <f t="shared" si="93"/>
        <v>0</v>
      </c>
      <c r="AS92" s="22">
        <f t="shared" si="94"/>
        <v>0</v>
      </c>
      <c r="AT92" s="193">
        <f t="shared" si="95"/>
        <v>0</v>
      </c>
      <c r="AU92" s="192">
        <f t="shared" si="96"/>
        <v>0</v>
      </c>
      <c r="AV92" s="192">
        <f t="shared" si="97"/>
        <v>0</v>
      </c>
      <c r="AW92" s="22">
        <f t="shared" si="98"/>
        <v>0</v>
      </c>
      <c r="AX92" s="22">
        <f t="shared" si="99"/>
        <v>0</v>
      </c>
      <c r="AY92" s="192">
        <f t="shared" si="100"/>
        <v>0</v>
      </c>
      <c r="AZ92" s="192">
        <f t="shared" si="101"/>
        <v>0</v>
      </c>
      <c r="BA92" s="138">
        <f t="shared" si="28"/>
        <v>0</v>
      </c>
      <c r="BB92" s="138">
        <f t="shared" si="29"/>
        <v>0</v>
      </c>
      <c r="BC92" s="138">
        <f t="shared" si="30"/>
        <v>0</v>
      </c>
      <c r="BD92" s="138">
        <f t="shared" si="33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5" hidden="1" customHeight="1" thickBot="1">
      <c r="A93" s="20"/>
      <c r="C93" s="22"/>
      <c r="D93" s="220"/>
      <c r="E93" s="220"/>
      <c r="T93" s="190">
        <f t="shared" si="31"/>
        <v>0</v>
      </c>
      <c r="U93" s="191">
        <f t="shared" si="32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T93" s="193"/>
      <c r="AU93" s="192"/>
      <c r="AV93" s="192"/>
      <c r="AW93" s="22"/>
      <c r="AX93" s="22"/>
      <c r="AY93" s="192"/>
      <c r="AZ93" s="192"/>
      <c r="BA93" s="223">
        <f t="shared" ref="BA93:BH93" si="106">SUM(BA83:BA92)</f>
        <v>0</v>
      </c>
      <c r="BB93" s="223">
        <f t="shared" si="106"/>
        <v>0</v>
      </c>
      <c r="BC93" s="223">
        <f t="shared" si="106"/>
        <v>0</v>
      </c>
      <c r="BD93" s="223">
        <f t="shared" si="106"/>
        <v>1</v>
      </c>
      <c r="BE93" s="223">
        <f t="shared" si="106"/>
        <v>1</v>
      </c>
      <c r="BF93" s="223">
        <f t="shared" si="106"/>
        <v>0</v>
      </c>
      <c r="BG93" s="223">
        <f t="shared" si="106"/>
        <v>0</v>
      </c>
      <c r="BH93" s="223">
        <f t="shared" si="106"/>
        <v>2</v>
      </c>
      <c r="BI93" s="22">
        <f>SUM(BA93:BH93)</f>
        <v>4</v>
      </c>
    </row>
    <row r="94" spans="1:61" ht="15" hidden="1" customHeight="1" thickBot="1">
      <c r="A94" s="177">
        <v>6</v>
      </c>
      <c r="B94" s="178">
        <v>42083</v>
      </c>
      <c r="C94" s="224"/>
      <c r="D94" s="225">
        <f>E18</f>
        <v>0</v>
      </c>
      <c r="E94" s="181" t="str">
        <f>E3</f>
        <v>TV Otterberg</v>
      </c>
      <c r="F94" s="184"/>
      <c r="G94" s="185"/>
      <c r="H94" s="182"/>
      <c r="I94" s="183"/>
      <c r="J94" s="184"/>
      <c r="K94" s="185"/>
      <c r="L94" s="182"/>
      <c r="M94" s="183"/>
      <c r="N94" s="184"/>
      <c r="O94" s="185"/>
      <c r="P94" s="188" t="str">
        <f>IF(F94="","",F94+H94+J94+L94+N94)</f>
        <v/>
      </c>
      <c r="Q94" s="189" t="str">
        <f t="shared" ref="Q94:Q103" si="107">IF(G94="","",G94+I94+K94+M94+O94)</f>
        <v/>
      </c>
      <c r="R94" s="188" t="str">
        <f>IF(F94="","",AQ94+AS94+AU94+AW94+AY94)</f>
        <v/>
      </c>
      <c r="S94" s="189" t="str">
        <f t="shared" ref="S94:S103" si="108">IF(G94="","",AR94+AT94+AV94+AX94+AZ94)</f>
        <v/>
      </c>
      <c r="T94" s="190">
        <f t="shared" si="31"/>
        <v>0</v>
      </c>
      <c r="U94" s="191">
        <f t="shared" si="32"/>
        <v>0</v>
      </c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30" t="str">
        <f t="shared" ref="AM94:AM103" ca="1" si="109">IF(U94&lt;&gt;"","",IF(C94&lt;&gt;"","verlegt",IF(B94&lt;TODAY(),"offen","")))</f>
        <v/>
      </c>
      <c r="AN94" s="630"/>
      <c r="AO94" s="631" t="str">
        <f ca="1">IF(U94&lt;&gt;"","",IF(C94="","",IF(C94&lt;TODAY(),"offen","")))</f>
        <v/>
      </c>
      <c r="AP94" s="631"/>
      <c r="AQ94" s="192">
        <f t="shared" ref="AQ94:AQ103" si="110">IF(F94&gt;G94,1,0)</f>
        <v>0</v>
      </c>
      <c r="AR94" s="192">
        <f t="shared" ref="AR94:AR103" si="111">IF(G94&gt;F94,1,0)</f>
        <v>0</v>
      </c>
      <c r="AS94" s="22">
        <f t="shared" ref="AS94:AS103" si="112">IF(H94&gt;I94,1,0)</f>
        <v>0</v>
      </c>
      <c r="AT94" s="193">
        <f t="shared" ref="AT94:AT103" si="113">IF(I94&gt;H94,1,0)</f>
        <v>0</v>
      </c>
      <c r="AU94" s="192">
        <f t="shared" ref="AU94:AU103" si="114">IF(J94&gt;K94,1,0)</f>
        <v>0</v>
      </c>
      <c r="AV94" s="192">
        <f t="shared" ref="AV94:AV103" si="115">IF(K94&gt;J94,1,0)</f>
        <v>0</v>
      </c>
      <c r="AW94" s="22">
        <f t="shared" ref="AW94:AW103" si="116">IF(L94&gt;M94,1,0)</f>
        <v>0</v>
      </c>
      <c r="AX94" s="22">
        <f t="shared" ref="AX94:AX103" si="117">IF(M94&gt;L94,1,0)</f>
        <v>0</v>
      </c>
      <c r="AY94" s="192">
        <f t="shared" ref="AY94:AY103" si="118">IF(N94&gt;O94,1,0)</f>
        <v>0</v>
      </c>
      <c r="AZ94" s="192">
        <f t="shared" ref="AZ94:AZ103" si="119">IF(O94&gt;N94,1,0)</f>
        <v>0</v>
      </c>
      <c r="BA94" s="138">
        <f t="shared" si="28"/>
        <v>0</v>
      </c>
      <c r="BB94" s="138">
        <f t="shared" si="29"/>
        <v>0</v>
      </c>
      <c r="BC94" s="138">
        <f t="shared" si="30"/>
        <v>0</v>
      </c>
      <c r="BD94" s="138">
        <f t="shared" si="33"/>
        <v>0</v>
      </c>
      <c r="BE94" s="138">
        <f>IF(U43=3,1,0)</f>
        <v>0</v>
      </c>
      <c r="BF94" s="138">
        <f>IF(U43=2,1,0)</f>
        <v>0</v>
      </c>
      <c r="BG94" s="138">
        <f>IF(U43=1,1,0)</f>
        <v>0</v>
      </c>
      <c r="BH94" s="138">
        <f>IF(AND(U43=0,T43&lt;&gt;0),1,0)</f>
        <v>0</v>
      </c>
      <c r="BI94" s="22"/>
    </row>
    <row r="95" spans="1:61" ht="15" hidden="1" customHeight="1" thickBot="1">
      <c r="A95" s="194">
        <v>5</v>
      </c>
      <c r="B95" s="195">
        <v>42069</v>
      </c>
      <c r="C95" s="228"/>
      <c r="D95" s="227">
        <f>D94</f>
        <v>0</v>
      </c>
      <c r="E95" s="198" t="str">
        <f>E6</f>
        <v>Feuerball KL</v>
      </c>
      <c r="F95" s="201"/>
      <c r="G95" s="202"/>
      <c r="H95" s="199"/>
      <c r="I95" s="200"/>
      <c r="J95" s="201"/>
      <c r="K95" s="202"/>
      <c r="L95" s="199"/>
      <c r="M95" s="200"/>
      <c r="N95" s="201"/>
      <c r="O95" s="202"/>
      <c r="P95" s="205" t="str">
        <f t="shared" ref="P95:P103" si="120">IF(F95="","",F95+H95+J95+L95+N95)</f>
        <v/>
      </c>
      <c r="Q95" s="206" t="str">
        <f t="shared" si="107"/>
        <v/>
      </c>
      <c r="R95" s="205" t="str">
        <f t="shared" ref="R95:R103" si="121">IF(F95="","",AQ95+AS95+AU95+AW95+AY95)</f>
        <v/>
      </c>
      <c r="S95" s="206" t="str">
        <f t="shared" si="108"/>
        <v/>
      </c>
      <c r="T95" s="190">
        <f t="shared" si="31"/>
        <v>0</v>
      </c>
      <c r="U95" s="191">
        <f t="shared" si="32"/>
        <v>0</v>
      </c>
      <c r="V95" s="632"/>
      <c r="W95" s="632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2"/>
      <c r="AI95" s="632"/>
      <c r="AJ95" s="632"/>
      <c r="AK95" s="632"/>
      <c r="AL95" s="632"/>
      <c r="AM95" s="633" t="str">
        <f t="shared" ca="1" si="109"/>
        <v/>
      </c>
      <c r="AN95" s="633"/>
      <c r="AO95" s="634" t="str">
        <f t="shared" ref="AO95:AO103" ca="1" si="122">IF(U95&lt;&gt;"","",IF(C95="","",IF(C95&lt;TODAY(),"offen","")))</f>
        <v/>
      </c>
      <c r="AP95" s="634"/>
      <c r="AQ95" s="192">
        <f t="shared" si="110"/>
        <v>0</v>
      </c>
      <c r="AR95" s="192">
        <f t="shared" si="111"/>
        <v>0</v>
      </c>
      <c r="AS95" s="22">
        <f t="shared" si="112"/>
        <v>0</v>
      </c>
      <c r="AT95" s="193">
        <f t="shared" si="113"/>
        <v>0</v>
      </c>
      <c r="AU95" s="192">
        <f t="shared" si="114"/>
        <v>0</v>
      </c>
      <c r="AV95" s="192">
        <f t="shared" si="115"/>
        <v>0</v>
      </c>
      <c r="AW95" s="22">
        <f t="shared" si="116"/>
        <v>0</v>
      </c>
      <c r="AX95" s="22">
        <f t="shared" si="117"/>
        <v>0</v>
      </c>
      <c r="AY95" s="192">
        <f t="shared" si="118"/>
        <v>0</v>
      </c>
      <c r="AZ95" s="192">
        <f t="shared" si="119"/>
        <v>0</v>
      </c>
      <c r="BA95" s="138">
        <f t="shared" si="28"/>
        <v>0</v>
      </c>
      <c r="BB95" s="138">
        <f t="shared" si="29"/>
        <v>0</v>
      </c>
      <c r="BC95" s="138">
        <f t="shared" si="30"/>
        <v>0</v>
      </c>
      <c r="BD95" s="138">
        <f t="shared" si="33"/>
        <v>0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0</v>
      </c>
      <c r="BI95" s="22"/>
    </row>
    <row r="96" spans="1:61" ht="15" hidden="1" customHeight="1" thickBot="1">
      <c r="A96" s="194">
        <v>2</v>
      </c>
      <c r="B96" s="195">
        <v>41929</v>
      </c>
      <c r="C96" s="226"/>
      <c r="D96" s="227">
        <f t="shared" ref="D96:D103" si="123">D95</f>
        <v>0</v>
      </c>
      <c r="E96" s="198" t="str">
        <f>E9</f>
        <v>Rodenbach/Weilerbach</v>
      </c>
      <c r="F96" s="201"/>
      <c r="G96" s="202"/>
      <c r="H96" s="199"/>
      <c r="I96" s="200"/>
      <c r="J96" s="201"/>
      <c r="K96" s="202"/>
      <c r="L96" s="199"/>
      <c r="M96" s="200"/>
      <c r="N96" s="201"/>
      <c r="O96" s="202"/>
      <c r="P96" s="205" t="str">
        <f t="shared" si="120"/>
        <v/>
      </c>
      <c r="Q96" s="206" t="str">
        <f t="shared" si="107"/>
        <v/>
      </c>
      <c r="R96" s="205" t="str">
        <f t="shared" si="121"/>
        <v/>
      </c>
      <c r="S96" s="206" t="str">
        <f t="shared" si="108"/>
        <v/>
      </c>
      <c r="T96" s="190">
        <f t="shared" si="31"/>
        <v>0</v>
      </c>
      <c r="U96" s="191">
        <f t="shared" si="32"/>
        <v>0</v>
      </c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  <c r="AF96" s="632"/>
      <c r="AG96" s="632"/>
      <c r="AH96" s="632"/>
      <c r="AI96" s="632"/>
      <c r="AJ96" s="632"/>
      <c r="AK96" s="632"/>
      <c r="AL96" s="632"/>
      <c r="AM96" s="633" t="str">
        <f t="shared" ca="1" si="109"/>
        <v/>
      </c>
      <c r="AN96" s="633"/>
      <c r="AO96" s="634" t="str">
        <f t="shared" ca="1" si="122"/>
        <v/>
      </c>
      <c r="AP96" s="634"/>
      <c r="AQ96" s="192">
        <f t="shared" si="110"/>
        <v>0</v>
      </c>
      <c r="AR96" s="192">
        <f t="shared" si="111"/>
        <v>0</v>
      </c>
      <c r="AS96" s="22">
        <f t="shared" si="112"/>
        <v>0</v>
      </c>
      <c r="AT96" s="193">
        <f t="shared" si="113"/>
        <v>0</v>
      </c>
      <c r="AU96" s="192">
        <f t="shared" si="114"/>
        <v>0</v>
      </c>
      <c r="AV96" s="192">
        <f t="shared" si="115"/>
        <v>0</v>
      </c>
      <c r="AW96" s="22">
        <f t="shared" si="116"/>
        <v>0</v>
      </c>
      <c r="AX96" s="22">
        <f t="shared" si="117"/>
        <v>0</v>
      </c>
      <c r="AY96" s="192">
        <f t="shared" si="118"/>
        <v>0</v>
      </c>
      <c r="AZ96" s="192">
        <f t="shared" si="119"/>
        <v>0</v>
      </c>
      <c r="BA96" s="138">
        <f t="shared" si="28"/>
        <v>0</v>
      </c>
      <c r="BB96" s="138">
        <f t="shared" si="29"/>
        <v>0</v>
      </c>
      <c r="BC96" s="138">
        <f t="shared" si="30"/>
        <v>0</v>
      </c>
      <c r="BD96" s="138">
        <f t="shared" si="33"/>
        <v>0</v>
      </c>
      <c r="BE96" s="138">
        <f>IF(U65=3,1,0)</f>
        <v>0</v>
      </c>
      <c r="BF96" s="138">
        <f>IF(U65=2,1,0)</f>
        <v>0</v>
      </c>
      <c r="BG96" s="138">
        <f>IF(U65=1,1,0)</f>
        <v>0</v>
      </c>
      <c r="BH96" s="138">
        <f>IF(AND(U65=0,T65&lt;&gt;0),1,0)</f>
        <v>0</v>
      </c>
      <c r="BI96" s="22"/>
    </row>
    <row r="97" spans="1:61" ht="15" hidden="1" customHeight="1" thickBot="1">
      <c r="A97" s="194">
        <v>9</v>
      </c>
      <c r="B97" s="195">
        <v>42167</v>
      </c>
      <c r="C97" s="228"/>
      <c r="D97" s="227">
        <f t="shared" si="123"/>
        <v>0</v>
      </c>
      <c r="E97" s="198" t="str">
        <f>E12</f>
        <v>TV Rodenbach US</v>
      </c>
      <c r="F97" s="201"/>
      <c r="G97" s="202"/>
      <c r="H97" s="199"/>
      <c r="I97" s="200"/>
      <c r="J97" s="201"/>
      <c r="K97" s="202"/>
      <c r="L97" s="199"/>
      <c r="M97" s="200"/>
      <c r="N97" s="201"/>
      <c r="O97" s="202"/>
      <c r="P97" s="205" t="str">
        <f t="shared" si="120"/>
        <v/>
      </c>
      <c r="Q97" s="206" t="str">
        <f t="shared" si="107"/>
        <v/>
      </c>
      <c r="R97" s="205" t="str">
        <f t="shared" si="121"/>
        <v/>
      </c>
      <c r="S97" s="206" t="str">
        <f t="shared" si="108"/>
        <v/>
      </c>
      <c r="T97" s="190">
        <f t="shared" si="31"/>
        <v>0</v>
      </c>
      <c r="U97" s="191">
        <f t="shared" si="32"/>
        <v>0</v>
      </c>
      <c r="V97" s="632"/>
      <c r="W97" s="632"/>
      <c r="X97" s="632"/>
      <c r="Y97" s="632"/>
      <c r="Z97" s="632"/>
      <c r="AA97" s="632"/>
      <c r="AB97" s="632"/>
      <c r="AC97" s="632"/>
      <c r="AD97" s="632"/>
      <c r="AE97" s="632"/>
      <c r="AF97" s="632"/>
      <c r="AG97" s="632"/>
      <c r="AH97" s="632"/>
      <c r="AI97" s="632"/>
      <c r="AJ97" s="632"/>
      <c r="AK97" s="632"/>
      <c r="AL97" s="632"/>
      <c r="AM97" s="636" t="str">
        <f t="shared" ca="1" si="109"/>
        <v/>
      </c>
      <c r="AN97" s="636"/>
      <c r="AO97" s="634" t="str">
        <f t="shared" ca="1" si="122"/>
        <v/>
      </c>
      <c r="AP97" s="634"/>
      <c r="AQ97" s="192">
        <f t="shared" si="110"/>
        <v>0</v>
      </c>
      <c r="AR97" s="192">
        <f t="shared" si="111"/>
        <v>0</v>
      </c>
      <c r="AS97" s="22">
        <f t="shared" si="112"/>
        <v>0</v>
      </c>
      <c r="AT97" s="193">
        <f t="shared" si="113"/>
        <v>0</v>
      </c>
      <c r="AU97" s="192">
        <f t="shared" si="114"/>
        <v>0</v>
      </c>
      <c r="AV97" s="192">
        <f t="shared" si="115"/>
        <v>0</v>
      </c>
      <c r="AW97" s="22">
        <f t="shared" si="116"/>
        <v>0</v>
      </c>
      <c r="AX97" s="22">
        <f t="shared" si="117"/>
        <v>0</v>
      </c>
      <c r="AY97" s="192">
        <f t="shared" si="118"/>
        <v>0</v>
      </c>
      <c r="AZ97" s="192">
        <f t="shared" si="119"/>
        <v>0</v>
      </c>
      <c r="BA97" s="138">
        <f t="shared" si="28"/>
        <v>0</v>
      </c>
      <c r="BB97" s="138">
        <f t="shared" si="29"/>
        <v>0</v>
      </c>
      <c r="BC97" s="138">
        <f t="shared" si="30"/>
        <v>0</v>
      </c>
      <c r="BD97" s="138">
        <f t="shared" si="33"/>
        <v>0</v>
      </c>
      <c r="BE97" s="138">
        <f>IF(U76=3,1,0)</f>
        <v>0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5" hidden="1" customHeight="1">
      <c r="A98" s="194">
        <v>3</v>
      </c>
      <c r="B98" s="195">
        <v>41971</v>
      </c>
      <c r="C98" s="228"/>
      <c r="D98" s="494">
        <f t="shared" si="123"/>
        <v>0</v>
      </c>
      <c r="E98" s="198" t="str">
        <f>E15</f>
        <v>Niederkirchen/Roßbach II</v>
      </c>
      <c r="F98" s="201"/>
      <c r="G98" s="202"/>
      <c r="H98" s="199"/>
      <c r="I98" s="200"/>
      <c r="J98" s="201"/>
      <c r="K98" s="202"/>
      <c r="L98" s="199"/>
      <c r="M98" s="200"/>
      <c r="N98" s="201"/>
      <c r="O98" s="202"/>
      <c r="P98" s="205" t="str">
        <f t="shared" si="120"/>
        <v/>
      </c>
      <c r="Q98" s="206" t="str">
        <f t="shared" si="107"/>
        <v/>
      </c>
      <c r="R98" s="205" t="str">
        <f t="shared" si="121"/>
        <v/>
      </c>
      <c r="S98" s="206" t="str">
        <f t="shared" si="108"/>
        <v/>
      </c>
      <c r="T98" s="190">
        <f t="shared" si="31"/>
        <v>0</v>
      </c>
      <c r="U98" s="191">
        <f t="shared" si="32"/>
        <v>0</v>
      </c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  <c r="AF98" s="632"/>
      <c r="AG98" s="632"/>
      <c r="AH98" s="632"/>
      <c r="AI98" s="632"/>
      <c r="AJ98" s="632"/>
      <c r="AK98" s="632"/>
      <c r="AL98" s="632"/>
      <c r="AM98" s="633" t="str">
        <f t="shared" ca="1" si="109"/>
        <v/>
      </c>
      <c r="AN98" s="633"/>
      <c r="AO98" s="634" t="str">
        <f t="shared" ca="1" si="122"/>
        <v/>
      </c>
      <c r="AP98" s="634"/>
      <c r="AQ98" s="192">
        <f t="shared" si="110"/>
        <v>0</v>
      </c>
      <c r="AR98" s="192">
        <f t="shared" si="111"/>
        <v>0</v>
      </c>
      <c r="AS98" s="22">
        <f t="shared" si="112"/>
        <v>0</v>
      </c>
      <c r="AT98" s="193">
        <f t="shared" si="113"/>
        <v>0</v>
      </c>
      <c r="AU98" s="192">
        <f t="shared" si="114"/>
        <v>0</v>
      </c>
      <c r="AV98" s="192">
        <f t="shared" si="115"/>
        <v>0</v>
      </c>
      <c r="AW98" s="22">
        <f t="shared" si="116"/>
        <v>0</v>
      </c>
      <c r="AX98" s="22">
        <f t="shared" si="117"/>
        <v>0</v>
      </c>
      <c r="AY98" s="192">
        <f t="shared" si="118"/>
        <v>0</v>
      </c>
      <c r="AZ98" s="192">
        <f t="shared" si="119"/>
        <v>0</v>
      </c>
      <c r="BA98" s="138">
        <f t="shared" si="28"/>
        <v>0</v>
      </c>
      <c r="BB98" s="138">
        <f t="shared" si="29"/>
        <v>0</v>
      </c>
      <c r="BC98" s="138">
        <f t="shared" si="30"/>
        <v>0</v>
      </c>
      <c r="BD98" s="138">
        <f t="shared" si="33"/>
        <v>0</v>
      </c>
      <c r="BE98" s="138">
        <f>IF(U87=3,1,0)</f>
        <v>0</v>
      </c>
      <c r="BF98" s="138">
        <f>IF(U87=2,1,0)</f>
        <v>0</v>
      </c>
      <c r="BG98" s="138">
        <f>IF(U87=1,1,0)</f>
        <v>0</v>
      </c>
      <c r="BH98" s="138">
        <f>IF(AND(U87=0,T87&lt;&gt;0),1,0)</f>
        <v>0</v>
      </c>
      <c r="BI98" s="22"/>
    </row>
    <row r="99" spans="1:61" ht="15" hidden="1" customHeight="1">
      <c r="A99" s="194">
        <v>11</v>
      </c>
      <c r="B99" s="195"/>
      <c r="C99" s="228"/>
      <c r="D99" s="227">
        <f t="shared" si="123"/>
        <v>0</v>
      </c>
      <c r="E99" s="198">
        <f>E21</f>
        <v>0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20"/>
        <v/>
      </c>
      <c r="Q99" s="206" t="str">
        <f t="shared" si="107"/>
        <v/>
      </c>
      <c r="R99" s="205" t="str">
        <f t="shared" si="121"/>
        <v/>
      </c>
      <c r="S99" s="206" t="str">
        <f t="shared" si="108"/>
        <v/>
      </c>
      <c r="T99" s="190">
        <f t="shared" si="31"/>
        <v>0</v>
      </c>
      <c r="U99" s="191">
        <f t="shared" si="32"/>
        <v>0</v>
      </c>
      <c r="V99" s="632"/>
      <c r="W99" s="632"/>
      <c r="X99" s="632"/>
      <c r="Y99" s="632"/>
      <c r="Z99" s="632"/>
      <c r="AA99" s="632"/>
      <c r="AB99" s="632"/>
      <c r="AC99" s="632"/>
      <c r="AD99" s="632"/>
      <c r="AE99" s="632"/>
      <c r="AF99" s="632"/>
      <c r="AG99" s="632"/>
      <c r="AH99" s="632"/>
      <c r="AI99" s="632"/>
      <c r="AJ99" s="632"/>
      <c r="AK99" s="632"/>
      <c r="AL99" s="632"/>
      <c r="AM99" s="633" t="str">
        <f t="shared" ca="1" si="109"/>
        <v/>
      </c>
      <c r="AN99" s="633"/>
      <c r="AO99" s="634" t="str">
        <f t="shared" ca="1" si="122"/>
        <v/>
      </c>
      <c r="AP99" s="634"/>
      <c r="AQ99" s="192">
        <f t="shared" si="110"/>
        <v>0</v>
      </c>
      <c r="AR99" s="192">
        <f t="shared" si="111"/>
        <v>0</v>
      </c>
      <c r="AS99" s="22">
        <f t="shared" si="112"/>
        <v>0</v>
      </c>
      <c r="AT99" s="193">
        <f t="shared" si="113"/>
        <v>0</v>
      </c>
      <c r="AU99" s="192">
        <f t="shared" si="114"/>
        <v>0</v>
      </c>
      <c r="AV99" s="192">
        <f t="shared" si="115"/>
        <v>0</v>
      </c>
      <c r="AW99" s="22">
        <f t="shared" si="116"/>
        <v>0</v>
      </c>
      <c r="AX99" s="22">
        <f t="shared" si="117"/>
        <v>0</v>
      </c>
      <c r="AY99" s="192">
        <f t="shared" si="118"/>
        <v>0</v>
      </c>
      <c r="AZ99" s="192">
        <f t="shared" si="119"/>
        <v>0</v>
      </c>
      <c r="BA99" s="138">
        <f t="shared" si="28"/>
        <v>0</v>
      </c>
      <c r="BB99" s="138">
        <f t="shared" si="29"/>
        <v>0</v>
      </c>
      <c r="BC99" s="138">
        <f t="shared" si="30"/>
        <v>0</v>
      </c>
      <c r="BD99" s="138">
        <f t="shared" si="33"/>
        <v>0</v>
      </c>
      <c r="BE99" s="138">
        <f>IF(U110=3,1,0)</f>
        <v>0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39" hidden="1" customHeight="1">
      <c r="A100" s="194"/>
      <c r="B100" s="195"/>
      <c r="C100" s="228"/>
      <c r="D100" s="227">
        <f t="shared" si="123"/>
        <v>0</v>
      </c>
      <c r="E100" s="198">
        <f>E24</f>
        <v>0</v>
      </c>
      <c r="F100" s="201"/>
      <c r="G100" s="202"/>
      <c r="H100" s="199"/>
      <c r="I100" s="200"/>
      <c r="J100" s="201"/>
      <c r="K100" s="202"/>
      <c r="L100" s="199"/>
      <c r="M100" s="200"/>
      <c r="N100" s="201"/>
      <c r="O100" s="202"/>
      <c r="P100" s="205" t="str">
        <f t="shared" si="120"/>
        <v/>
      </c>
      <c r="Q100" s="206" t="str">
        <f t="shared" si="107"/>
        <v/>
      </c>
      <c r="R100" s="205" t="str">
        <f t="shared" si="121"/>
        <v/>
      </c>
      <c r="S100" s="206" t="str">
        <f t="shared" si="108"/>
        <v/>
      </c>
      <c r="T100" s="190">
        <f t="shared" si="31"/>
        <v>0</v>
      </c>
      <c r="U100" s="191">
        <f t="shared" si="32"/>
        <v>0</v>
      </c>
      <c r="V100" s="632"/>
      <c r="W100" s="632"/>
      <c r="X100" s="632"/>
      <c r="Y100" s="632"/>
      <c r="Z100" s="632"/>
      <c r="AA100" s="632"/>
      <c r="AB100" s="632"/>
      <c r="AC100" s="632"/>
      <c r="AD100" s="632"/>
      <c r="AE100" s="632"/>
      <c r="AF100" s="632"/>
      <c r="AG100" s="632"/>
      <c r="AH100" s="632"/>
      <c r="AI100" s="632"/>
      <c r="AJ100" s="632"/>
      <c r="AK100" s="632"/>
      <c r="AL100" s="632"/>
      <c r="AM100" s="633" t="str">
        <f t="shared" ca="1" si="109"/>
        <v/>
      </c>
      <c r="AN100" s="633"/>
      <c r="AO100" s="634" t="str">
        <f t="shared" ca="1" si="122"/>
        <v/>
      </c>
      <c r="AP100" s="634"/>
      <c r="AQ100" s="192">
        <f t="shared" si="110"/>
        <v>0</v>
      </c>
      <c r="AR100" s="192">
        <f t="shared" si="111"/>
        <v>0</v>
      </c>
      <c r="AS100" s="22">
        <f t="shared" si="112"/>
        <v>0</v>
      </c>
      <c r="AT100" s="193">
        <f t="shared" si="113"/>
        <v>0</v>
      </c>
      <c r="AU100" s="192">
        <f t="shared" si="114"/>
        <v>0</v>
      </c>
      <c r="AV100" s="192">
        <f t="shared" si="115"/>
        <v>0</v>
      </c>
      <c r="AW100" s="22">
        <f t="shared" si="116"/>
        <v>0</v>
      </c>
      <c r="AX100" s="22">
        <f t="shared" si="117"/>
        <v>0</v>
      </c>
      <c r="AY100" s="192">
        <f t="shared" si="118"/>
        <v>0</v>
      </c>
      <c r="AZ100" s="192">
        <f t="shared" si="119"/>
        <v>0</v>
      </c>
      <c r="BA100" s="138">
        <f t="shared" si="28"/>
        <v>0</v>
      </c>
      <c r="BB100" s="138">
        <f t="shared" si="29"/>
        <v>0</v>
      </c>
      <c r="BC100" s="138">
        <f t="shared" si="30"/>
        <v>0</v>
      </c>
      <c r="BD100" s="138">
        <f t="shared" si="33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0</v>
      </c>
      <c r="BI100" s="22"/>
    </row>
    <row r="101" spans="1:61" ht="15" hidden="1" customHeight="1">
      <c r="A101" s="194"/>
      <c r="B101" s="195"/>
      <c r="C101" s="228"/>
      <c r="D101" s="227">
        <f t="shared" si="123"/>
        <v>0</v>
      </c>
      <c r="E101" s="198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20"/>
        <v/>
      </c>
      <c r="Q101" s="206" t="str">
        <f t="shared" si="107"/>
        <v/>
      </c>
      <c r="R101" s="205" t="str">
        <f t="shared" si="121"/>
        <v/>
      </c>
      <c r="S101" s="206" t="str">
        <f t="shared" si="108"/>
        <v/>
      </c>
      <c r="T101" s="190">
        <f t="shared" si="31"/>
        <v>0</v>
      </c>
      <c r="U101" s="191">
        <f t="shared" si="32"/>
        <v>0</v>
      </c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632"/>
      <c r="AK101" s="632"/>
      <c r="AL101" s="632"/>
      <c r="AM101" s="633" t="str">
        <f t="shared" ca="1" si="109"/>
        <v/>
      </c>
      <c r="AN101" s="633"/>
      <c r="AO101" s="634" t="str">
        <f t="shared" ca="1" si="122"/>
        <v/>
      </c>
      <c r="AP101" s="634"/>
      <c r="AQ101" s="192">
        <f t="shared" si="110"/>
        <v>0</v>
      </c>
      <c r="AR101" s="192">
        <f t="shared" si="111"/>
        <v>0</v>
      </c>
      <c r="AS101" s="22">
        <f t="shared" si="112"/>
        <v>0</v>
      </c>
      <c r="AT101" s="193">
        <f t="shared" si="113"/>
        <v>0</v>
      </c>
      <c r="AU101" s="192">
        <f t="shared" si="114"/>
        <v>0</v>
      </c>
      <c r="AV101" s="192">
        <f t="shared" si="115"/>
        <v>0</v>
      </c>
      <c r="AW101" s="22">
        <f t="shared" si="116"/>
        <v>0</v>
      </c>
      <c r="AX101" s="22">
        <f t="shared" si="117"/>
        <v>0</v>
      </c>
      <c r="AY101" s="192">
        <f t="shared" si="118"/>
        <v>0</v>
      </c>
      <c r="AZ101" s="192">
        <f t="shared" si="119"/>
        <v>0</v>
      </c>
      <c r="BA101" s="138">
        <f t="shared" si="28"/>
        <v>0</v>
      </c>
      <c r="BB101" s="138">
        <f t="shared" si="29"/>
        <v>0</v>
      </c>
      <c r="BC101" s="138">
        <f t="shared" si="30"/>
        <v>0</v>
      </c>
      <c r="BD101" s="138">
        <f t="shared" si="33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5" hidden="1" customHeight="1">
      <c r="A102" s="194"/>
      <c r="B102" s="195"/>
      <c r="C102" s="228"/>
      <c r="D102" s="227">
        <f t="shared" si="123"/>
        <v>0</v>
      </c>
      <c r="E102" s="198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20"/>
        <v/>
      </c>
      <c r="Q102" s="206" t="str">
        <f t="shared" si="107"/>
        <v/>
      </c>
      <c r="R102" s="205" t="str">
        <f t="shared" si="121"/>
        <v/>
      </c>
      <c r="S102" s="206" t="str">
        <f t="shared" si="108"/>
        <v/>
      </c>
      <c r="T102" s="190">
        <f t="shared" si="31"/>
        <v>0</v>
      </c>
      <c r="U102" s="191">
        <f t="shared" si="32"/>
        <v>0</v>
      </c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3" t="str">
        <f t="shared" ca="1" si="109"/>
        <v/>
      </c>
      <c r="AN102" s="633"/>
      <c r="AO102" s="634" t="str">
        <f t="shared" ca="1" si="122"/>
        <v/>
      </c>
      <c r="AP102" s="634"/>
      <c r="AQ102" s="192">
        <f t="shared" si="110"/>
        <v>0</v>
      </c>
      <c r="AR102" s="192">
        <f t="shared" si="111"/>
        <v>0</v>
      </c>
      <c r="AS102" s="22">
        <f t="shared" si="112"/>
        <v>0</v>
      </c>
      <c r="AT102" s="193">
        <f t="shared" si="113"/>
        <v>0</v>
      </c>
      <c r="AU102" s="192">
        <f t="shared" si="114"/>
        <v>0</v>
      </c>
      <c r="AV102" s="192">
        <f t="shared" si="115"/>
        <v>0</v>
      </c>
      <c r="AW102" s="22">
        <f t="shared" si="116"/>
        <v>0</v>
      </c>
      <c r="AX102" s="22">
        <f t="shared" si="117"/>
        <v>0</v>
      </c>
      <c r="AY102" s="192">
        <f t="shared" si="118"/>
        <v>0</v>
      </c>
      <c r="AZ102" s="192">
        <f t="shared" si="119"/>
        <v>0</v>
      </c>
      <c r="BA102" s="138">
        <f t="shared" si="28"/>
        <v>0</v>
      </c>
      <c r="BB102" s="138">
        <f t="shared" si="29"/>
        <v>0</v>
      </c>
      <c r="BC102" s="138">
        <f t="shared" si="30"/>
        <v>0</v>
      </c>
      <c r="BD102" s="138">
        <f t="shared" si="33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5" hidden="1" customHeight="1" thickBot="1">
      <c r="A103" s="208"/>
      <c r="B103" s="209"/>
      <c r="C103" s="229"/>
      <c r="D103" s="230">
        <f t="shared" si="123"/>
        <v>0</v>
      </c>
      <c r="E103" s="231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20"/>
        <v/>
      </c>
      <c r="Q103" s="219" t="str">
        <f t="shared" si="107"/>
        <v/>
      </c>
      <c r="R103" s="218" t="str">
        <f t="shared" si="121"/>
        <v/>
      </c>
      <c r="S103" s="219" t="str">
        <f t="shared" si="108"/>
        <v/>
      </c>
      <c r="T103" s="190">
        <f t="shared" si="31"/>
        <v>0</v>
      </c>
      <c r="U103" s="191">
        <f t="shared" si="32"/>
        <v>0</v>
      </c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7"/>
      <c r="AL103" s="637"/>
      <c r="AM103" s="638" t="str">
        <f t="shared" ca="1" si="109"/>
        <v/>
      </c>
      <c r="AN103" s="638"/>
      <c r="AO103" s="639" t="str">
        <f t="shared" ca="1" si="122"/>
        <v/>
      </c>
      <c r="AP103" s="639"/>
      <c r="AQ103" s="192">
        <f t="shared" si="110"/>
        <v>0</v>
      </c>
      <c r="AR103" s="192">
        <f t="shared" si="111"/>
        <v>0</v>
      </c>
      <c r="AS103" s="22">
        <f t="shared" si="112"/>
        <v>0</v>
      </c>
      <c r="AT103" s="193">
        <f t="shared" si="113"/>
        <v>0</v>
      </c>
      <c r="AU103" s="192">
        <f t="shared" si="114"/>
        <v>0</v>
      </c>
      <c r="AV103" s="192">
        <f t="shared" si="115"/>
        <v>0</v>
      </c>
      <c r="AW103" s="22">
        <f t="shared" si="116"/>
        <v>0</v>
      </c>
      <c r="AX103" s="22">
        <f t="shared" si="117"/>
        <v>0</v>
      </c>
      <c r="AY103" s="192">
        <f t="shared" si="118"/>
        <v>0</v>
      </c>
      <c r="AZ103" s="192">
        <f t="shared" si="119"/>
        <v>0</v>
      </c>
      <c r="BA103" s="138">
        <f t="shared" si="28"/>
        <v>0</v>
      </c>
      <c r="BB103" s="138">
        <f t="shared" si="29"/>
        <v>0</v>
      </c>
      <c r="BC103" s="138">
        <f t="shared" si="30"/>
        <v>0</v>
      </c>
      <c r="BD103" s="138">
        <f t="shared" si="33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5" hidden="1" customHeight="1" thickBot="1">
      <c r="A104" s="20"/>
      <c r="C104" s="22"/>
      <c r="D104" s="220"/>
      <c r="E104" s="220"/>
      <c r="T104" s="190">
        <f t="shared" si="31"/>
        <v>0</v>
      </c>
      <c r="U104" s="191">
        <f t="shared" si="32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T104" s="193"/>
      <c r="AU104" s="192"/>
      <c r="AV104" s="192"/>
      <c r="AW104" s="22"/>
      <c r="AX104" s="22"/>
      <c r="AY104" s="192"/>
      <c r="AZ104" s="192"/>
      <c r="BA104" s="223">
        <f t="shared" ref="BA104:BH104" si="124">SUM(BA94:BA103)</f>
        <v>0</v>
      </c>
      <c r="BB104" s="223">
        <f t="shared" si="124"/>
        <v>0</v>
      </c>
      <c r="BC104" s="223">
        <f t="shared" si="124"/>
        <v>0</v>
      </c>
      <c r="BD104" s="223">
        <f t="shared" si="124"/>
        <v>0</v>
      </c>
      <c r="BE104" s="223">
        <f t="shared" si="124"/>
        <v>0</v>
      </c>
      <c r="BF104" s="223">
        <f t="shared" si="124"/>
        <v>0</v>
      </c>
      <c r="BG104" s="223">
        <f t="shared" si="124"/>
        <v>0</v>
      </c>
      <c r="BH104" s="223">
        <f t="shared" si="124"/>
        <v>0</v>
      </c>
      <c r="BI104" s="22">
        <f>SUM(BA104:BH104)</f>
        <v>0</v>
      </c>
    </row>
    <row r="105" spans="1:61" ht="15" hidden="1" customHeight="1" thickBot="1">
      <c r="A105" s="177">
        <v>6</v>
      </c>
      <c r="B105" s="178"/>
      <c r="C105" s="232"/>
      <c r="D105" s="225">
        <f>E21</f>
        <v>0</v>
      </c>
      <c r="E105" s="181" t="str">
        <f>E3</f>
        <v>TV Otterberg</v>
      </c>
      <c r="F105" s="184"/>
      <c r="G105" s="185"/>
      <c r="H105" s="182"/>
      <c r="I105" s="183"/>
      <c r="J105" s="184"/>
      <c r="K105" s="185"/>
      <c r="L105" s="182"/>
      <c r="M105" s="183"/>
      <c r="N105" s="184"/>
      <c r="O105" s="185"/>
      <c r="P105" s="188" t="str">
        <f>IF(F105="","",F105+H105+J105+L105+N105)</f>
        <v/>
      </c>
      <c r="Q105" s="189" t="str">
        <f t="shared" ref="Q105:Q114" si="125">IF(G105="","",G105+I105+K105+M105+O105)</f>
        <v/>
      </c>
      <c r="R105" s="188" t="str">
        <f>IF(F105="","",AQ105+AS105+AU105+AW105+AY105)</f>
        <v/>
      </c>
      <c r="S105" s="189" t="str">
        <f t="shared" ref="S105:S114" si="126">IF(G105="","",AR105+AT105+AV105+AX105+AZ105)</f>
        <v/>
      </c>
      <c r="T105" s="190">
        <f t="shared" ref="T105:T158" si="127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91">
        <f t="shared" ref="U105:U158" si="128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629"/>
      <c r="W105" s="629"/>
      <c r="X105" s="629"/>
      <c r="Y105" s="629"/>
      <c r="Z105" s="629"/>
      <c r="AA105" s="629"/>
      <c r="AB105" s="629"/>
      <c r="AC105" s="629"/>
      <c r="AD105" s="629"/>
      <c r="AE105" s="629"/>
      <c r="AF105" s="629"/>
      <c r="AG105" s="629"/>
      <c r="AH105" s="629"/>
      <c r="AI105" s="629"/>
      <c r="AJ105" s="629"/>
      <c r="AK105" s="629"/>
      <c r="AL105" s="629"/>
      <c r="AM105" s="630" t="str">
        <f t="shared" ref="AM105:AM114" ca="1" si="129">IF(U105&lt;&gt;"","",IF(C105&lt;&gt;"","verlegt",IF(B105&lt;TODAY(),"offen","")))</f>
        <v/>
      </c>
      <c r="AN105" s="630"/>
      <c r="AO105" s="631" t="str">
        <f ca="1">IF(U105&lt;&gt;"","",IF(C105="","",IF(C105&lt;TODAY(),"offen","")))</f>
        <v/>
      </c>
      <c r="AP105" s="631"/>
      <c r="AQ105" s="192">
        <f t="shared" ref="AQ105:AQ114" si="130">IF(F105&gt;G105,1,0)</f>
        <v>0</v>
      </c>
      <c r="AR105" s="192">
        <f t="shared" ref="AR105:AR114" si="131">IF(G105&gt;F105,1,0)</f>
        <v>0</v>
      </c>
      <c r="AS105" s="22">
        <f t="shared" ref="AS105:AS114" si="132">IF(H105&gt;I105,1,0)</f>
        <v>0</v>
      </c>
      <c r="AT105" s="193">
        <f t="shared" ref="AT105:AT114" si="133">IF(I105&gt;H105,1,0)</f>
        <v>0</v>
      </c>
      <c r="AU105" s="192">
        <f t="shared" ref="AU105:AU114" si="134">IF(J105&gt;K105,1,0)</f>
        <v>0</v>
      </c>
      <c r="AV105" s="192">
        <f t="shared" ref="AV105:AV114" si="135">IF(K105&gt;J105,1,0)</f>
        <v>0</v>
      </c>
      <c r="AW105" s="22">
        <f t="shared" ref="AW105:AW114" si="136">IF(L105&gt;M105,1,0)</f>
        <v>0</v>
      </c>
      <c r="AX105" s="22">
        <f t="shared" ref="AX105:AX114" si="137">IF(M105&gt;L105,1,0)</f>
        <v>0</v>
      </c>
      <c r="AY105" s="192">
        <f t="shared" ref="AY105:AY114" si="138">IF(N105&gt;O105,1,0)</f>
        <v>0</v>
      </c>
      <c r="AZ105" s="192">
        <f t="shared" ref="AZ105:AZ114" si="139">IF(O105&gt;N105,1,0)</f>
        <v>0</v>
      </c>
      <c r="BA105" s="138">
        <f t="shared" ref="BA105:BA158" si="140">IF(T105=3,1,0)</f>
        <v>0</v>
      </c>
      <c r="BB105" s="138">
        <f t="shared" ref="BB105:BB158" si="141">IF(T105=2,1,0)</f>
        <v>0</v>
      </c>
      <c r="BC105" s="138">
        <f t="shared" ref="BC105:BC158" si="142">IF(T105=1,1,0)</f>
        <v>0</v>
      </c>
      <c r="BD105" s="138">
        <f t="shared" ref="BD105:BD158" si="143">IF(AND(T105=0,U105&lt;&gt;0),1,0)</f>
        <v>0</v>
      </c>
      <c r="BE105" s="138">
        <f>IF(U44=3,1,0)</f>
        <v>0</v>
      </c>
      <c r="BF105" s="138">
        <f>IF(U44=2,1,0)</f>
        <v>0</v>
      </c>
      <c r="BG105" s="138">
        <f>IF(U44=1,1,0)</f>
        <v>0</v>
      </c>
      <c r="BH105" s="138">
        <f>IF(AND(U44=0,T44&lt;&gt;0),1,0)</f>
        <v>0</v>
      </c>
      <c r="BI105" s="22"/>
    </row>
    <row r="106" spans="1:61" ht="15" hidden="1" customHeight="1" thickBot="1">
      <c r="A106" s="194">
        <v>10</v>
      </c>
      <c r="B106" s="195"/>
      <c r="C106" s="228"/>
      <c r="D106" s="227">
        <f>D105</f>
        <v>0</v>
      </c>
      <c r="E106" s="198" t="str">
        <f>E6</f>
        <v>Feuerball KL</v>
      </c>
      <c r="F106" s="201"/>
      <c r="G106" s="202"/>
      <c r="H106" s="199"/>
      <c r="I106" s="200"/>
      <c r="J106" s="201"/>
      <c r="K106" s="202"/>
      <c r="L106" s="199"/>
      <c r="M106" s="200"/>
      <c r="N106" s="201"/>
      <c r="O106" s="202"/>
      <c r="P106" s="205" t="str">
        <f t="shared" ref="P106:P114" si="144">IF(F106="","",F106+H106+J106+L106+N106)</f>
        <v/>
      </c>
      <c r="Q106" s="206" t="str">
        <f t="shared" si="125"/>
        <v/>
      </c>
      <c r="R106" s="205" t="str">
        <f t="shared" ref="R106:R114" si="145">IF(F106="","",AQ106+AS106+AU106+AW106+AY106)</f>
        <v/>
      </c>
      <c r="S106" s="206" t="str">
        <f t="shared" si="126"/>
        <v/>
      </c>
      <c r="T106" s="190">
        <f t="shared" si="127"/>
        <v>0</v>
      </c>
      <c r="U106" s="191">
        <f t="shared" si="128"/>
        <v>0</v>
      </c>
      <c r="V106" s="632"/>
      <c r="W106" s="632"/>
      <c r="X106" s="632"/>
      <c r="Y106" s="632"/>
      <c r="Z106" s="632"/>
      <c r="AA106" s="632"/>
      <c r="AB106" s="632"/>
      <c r="AC106" s="632"/>
      <c r="AD106" s="632"/>
      <c r="AE106" s="632"/>
      <c r="AF106" s="632"/>
      <c r="AG106" s="632"/>
      <c r="AH106" s="632"/>
      <c r="AI106" s="632"/>
      <c r="AJ106" s="632"/>
      <c r="AK106" s="632"/>
      <c r="AL106" s="632"/>
      <c r="AM106" s="633" t="str">
        <f t="shared" ca="1" si="129"/>
        <v/>
      </c>
      <c r="AN106" s="633"/>
      <c r="AO106" s="634" t="str">
        <f t="shared" ref="AO106:AO114" ca="1" si="146">IF(U106&lt;&gt;"","",IF(C106="","",IF(C106&lt;TODAY(),"offen","")))</f>
        <v/>
      </c>
      <c r="AP106" s="634"/>
      <c r="AQ106" s="192">
        <f t="shared" si="130"/>
        <v>0</v>
      </c>
      <c r="AR106" s="192">
        <f t="shared" si="131"/>
        <v>0</v>
      </c>
      <c r="AS106" s="22">
        <f t="shared" si="132"/>
        <v>0</v>
      </c>
      <c r="AT106" s="193">
        <f t="shared" si="133"/>
        <v>0</v>
      </c>
      <c r="AU106" s="192">
        <f t="shared" si="134"/>
        <v>0</v>
      </c>
      <c r="AV106" s="192">
        <f t="shared" si="135"/>
        <v>0</v>
      </c>
      <c r="AW106" s="22">
        <f t="shared" si="136"/>
        <v>0</v>
      </c>
      <c r="AX106" s="22">
        <f t="shared" si="137"/>
        <v>0</v>
      </c>
      <c r="AY106" s="192">
        <f t="shared" si="138"/>
        <v>0</v>
      </c>
      <c r="AZ106" s="192">
        <f t="shared" si="139"/>
        <v>0</v>
      </c>
      <c r="BA106" s="138">
        <f t="shared" si="140"/>
        <v>0</v>
      </c>
      <c r="BB106" s="138">
        <f t="shared" si="141"/>
        <v>0</v>
      </c>
      <c r="BC106" s="138">
        <f t="shared" si="142"/>
        <v>0</v>
      </c>
      <c r="BD106" s="138">
        <f t="shared" si="143"/>
        <v>0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0</v>
      </c>
      <c r="BI106" s="22"/>
    </row>
    <row r="107" spans="1:61" ht="15" hidden="1" customHeight="1" thickBot="1">
      <c r="A107" s="194">
        <v>12</v>
      </c>
      <c r="B107" s="195"/>
      <c r="C107" s="228"/>
      <c r="D107" s="227">
        <f t="shared" ref="D107:D114" si="147">D106</f>
        <v>0</v>
      </c>
      <c r="E107" s="198" t="str">
        <f>E9</f>
        <v>Rodenbach/Weilerbach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44"/>
        <v/>
      </c>
      <c r="Q107" s="206" t="str">
        <f t="shared" si="125"/>
        <v/>
      </c>
      <c r="R107" s="205" t="str">
        <f t="shared" si="145"/>
        <v/>
      </c>
      <c r="S107" s="206" t="str">
        <f t="shared" si="126"/>
        <v/>
      </c>
      <c r="T107" s="190">
        <f t="shared" si="127"/>
        <v>0</v>
      </c>
      <c r="U107" s="191">
        <f t="shared" si="128"/>
        <v>0</v>
      </c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2"/>
      <c r="AK107" s="632"/>
      <c r="AL107" s="632"/>
      <c r="AM107" s="633" t="str">
        <f t="shared" ca="1" si="129"/>
        <v/>
      </c>
      <c r="AN107" s="633"/>
      <c r="AO107" s="634" t="str">
        <f t="shared" ca="1" si="146"/>
        <v/>
      </c>
      <c r="AP107" s="634"/>
      <c r="AQ107" s="192">
        <f t="shared" si="130"/>
        <v>0</v>
      </c>
      <c r="AR107" s="192">
        <f t="shared" si="131"/>
        <v>0</v>
      </c>
      <c r="AS107" s="22">
        <f t="shared" si="132"/>
        <v>0</v>
      </c>
      <c r="AT107" s="193">
        <f t="shared" si="133"/>
        <v>0</v>
      </c>
      <c r="AU107" s="192">
        <f t="shared" si="134"/>
        <v>0</v>
      </c>
      <c r="AV107" s="192">
        <f t="shared" si="135"/>
        <v>0</v>
      </c>
      <c r="AW107" s="22">
        <f t="shared" si="136"/>
        <v>0</v>
      </c>
      <c r="AX107" s="22">
        <f t="shared" si="137"/>
        <v>0</v>
      </c>
      <c r="AY107" s="192">
        <f t="shared" si="138"/>
        <v>0</v>
      </c>
      <c r="AZ107" s="192">
        <f t="shared" si="139"/>
        <v>0</v>
      </c>
      <c r="BA107" s="138">
        <f t="shared" si="140"/>
        <v>0</v>
      </c>
      <c r="BB107" s="138">
        <f t="shared" si="141"/>
        <v>0</v>
      </c>
      <c r="BC107" s="138">
        <f t="shared" si="142"/>
        <v>0</v>
      </c>
      <c r="BD107" s="138">
        <f t="shared" si="143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5" hidden="1" customHeight="1">
      <c r="A108" s="194">
        <v>2</v>
      </c>
      <c r="B108" s="195"/>
      <c r="C108" s="228"/>
      <c r="D108" s="227">
        <f t="shared" si="147"/>
        <v>0</v>
      </c>
      <c r="E108" s="198" t="str">
        <f>E12</f>
        <v>TV Rodenbach US</v>
      </c>
      <c r="F108" s="201"/>
      <c r="G108" s="202"/>
      <c r="H108" s="199"/>
      <c r="I108" s="200"/>
      <c r="J108" s="201"/>
      <c r="K108" s="202"/>
      <c r="L108" s="199"/>
      <c r="M108" s="200"/>
      <c r="N108" s="201"/>
      <c r="O108" s="202"/>
      <c r="P108" s="205" t="str">
        <f t="shared" si="144"/>
        <v/>
      </c>
      <c r="Q108" s="206" t="str">
        <f t="shared" si="125"/>
        <v/>
      </c>
      <c r="R108" s="205" t="str">
        <f t="shared" si="145"/>
        <v/>
      </c>
      <c r="S108" s="206" t="str">
        <f t="shared" si="126"/>
        <v/>
      </c>
      <c r="T108" s="190">
        <f t="shared" si="127"/>
        <v>0</v>
      </c>
      <c r="U108" s="191">
        <f t="shared" si="128"/>
        <v>0</v>
      </c>
      <c r="V108" s="632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632"/>
      <c r="AH108" s="632"/>
      <c r="AI108" s="632"/>
      <c r="AJ108" s="632"/>
      <c r="AK108" s="632"/>
      <c r="AL108" s="632"/>
      <c r="AM108" s="636" t="str">
        <f t="shared" ca="1" si="129"/>
        <v/>
      </c>
      <c r="AN108" s="636"/>
      <c r="AO108" s="634" t="str">
        <f t="shared" ca="1" si="146"/>
        <v/>
      </c>
      <c r="AP108" s="634"/>
      <c r="AQ108" s="192">
        <f t="shared" si="130"/>
        <v>0</v>
      </c>
      <c r="AR108" s="192">
        <f t="shared" si="131"/>
        <v>0</v>
      </c>
      <c r="AS108" s="22">
        <f t="shared" si="132"/>
        <v>0</v>
      </c>
      <c r="AT108" s="193">
        <f t="shared" si="133"/>
        <v>0</v>
      </c>
      <c r="AU108" s="192">
        <f t="shared" si="134"/>
        <v>0</v>
      </c>
      <c r="AV108" s="192">
        <f t="shared" si="135"/>
        <v>0</v>
      </c>
      <c r="AW108" s="22">
        <f t="shared" si="136"/>
        <v>0</v>
      </c>
      <c r="AX108" s="22">
        <f t="shared" si="137"/>
        <v>0</v>
      </c>
      <c r="AY108" s="192">
        <f t="shared" si="138"/>
        <v>0</v>
      </c>
      <c r="AZ108" s="192">
        <f t="shared" si="139"/>
        <v>0</v>
      </c>
      <c r="BA108" s="138">
        <f t="shared" si="140"/>
        <v>0</v>
      </c>
      <c r="BB108" s="138">
        <f t="shared" si="141"/>
        <v>0</v>
      </c>
      <c r="BC108" s="138">
        <f t="shared" si="142"/>
        <v>0</v>
      </c>
      <c r="BD108" s="138">
        <f t="shared" si="143"/>
        <v>0</v>
      </c>
      <c r="BE108" s="138">
        <f>IF(U77=3,1,0)</f>
        <v>0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5" hidden="1" customHeight="1">
      <c r="A109" s="194">
        <v>14</v>
      </c>
      <c r="B109" s="195"/>
      <c r="C109" s="226"/>
      <c r="D109" s="227">
        <f t="shared" si="147"/>
        <v>0</v>
      </c>
      <c r="E109" s="198" t="str">
        <f>E15</f>
        <v>Niederkirchen/Roßbach II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44"/>
        <v/>
      </c>
      <c r="Q109" s="206" t="str">
        <f t="shared" si="125"/>
        <v/>
      </c>
      <c r="R109" s="205" t="str">
        <f t="shared" si="145"/>
        <v/>
      </c>
      <c r="S109" s="206" t="str">
        <f t="shared" si="126"/>
        <v/>
      </c>
      <c r="T109" s="190">
        <f t="shared" si="127"/>
        <v>0</v>
      </c>
      <c r="U109" s="191">
        <f t="shared" si="128"/>
        <v>0</v>
      </c>
      <c r="V109" s="632"/>
      <c r="W109" s="632"/>
      <c r="X109" s="632"/>
      <c r="Y109" s="632"/>
      <c r="Z109" s="632"/>
      <c r="AA109" s="632"/>
      <c r="AB109" s="632"/>
      <c r="AC109" s="632"/>
      <c r="AD109" s="632"/>
      <c r="AE109" s="632"/>
      <c r="AF109" s="632"/>
      <c r="AG109" s="632"/>
      <c r="AH109" s="632"/>
      <c r="AI109" s="632"/>
      <c r="AJ109" s="632"/>
      <c r="AK109" s="632"/>
      <c r="AL109" s="632"/>
      <c r="AM109" s="633" t="str">
        <f t="shared" ca="1" si="129"/>
        <v/>
      </c>
      <c r="AN109" s="633"/>
      <c r="AO109" s="634" t="str">
        <f t="shared" ca="1" si="146"/>
        <v/>
      </c>
      <c r="AP109" s="634"/>
      <c r="AQ109" s="192">
        <f t="shared" si="130"/>
        <v>0</v>
      </c>
      <c r="AR109" s="192">
        <f t="shared" si="131"/>
        <v>0</v>
      </c>
      <c r="AS109" s="22">
        <f t="shared" si="132"/>
        <v>0</v>
      </c>
      <c r="AT109" s="193">
        <f t="shared" si="133"/>
        <v>0</v>
      </c>
      <c r="AU109" s="192">
        <f t="shared" si="134"/>
        <v>0</v>
      </c>
      <c r="AV109" s="192">
        <f t="shared" si="135"/>
        <v>0</v>
      </c>
      <c r="AW109" s="22">
        <f t="shared" si="136"/>
        <v>0</v>
      </c>
      <c r="AX109" s="22">
        <f t="shared" si="137"/>
        <v>0</v>
      </c>
      <c r="AY109" s="192">
        <f t="shared" si="138"/>
        <v>0</v>
      </c>
      <c r="AZ109" s="192">
        <f t="shared" si="139"/>
        <v>0</v>
      </c>
      <c r="BA109" s="138">
        <f t="shared" si="140"/>
        <v>0</v>
      </c>
      <c r="BB109" s="138">
        <f t="shared" si="141"/>
        <v>0</v>
      </c>
      <c r="BC109" s="138">
        <f t="shared" si="142"/>
        <v>0</v>
      </c>
      <c r="BD109" s="138">
        <f t="shared" si="143"/>
        <v>0</v>
      </c>
      <c r="BE109" s="138">
        <f>IF(U88=3,1,0)</f>
        <v>0</v>
      </c>
      <c r="BF109" s="138">
        <f>IF(U88=2,1,0)</f>
        <v>0</v>
      </c>
      <c r="BG109" s="138">
        <f>IF(U88=1,1,0)</f>
        <v>0</v>
      </c>
      <c r="BH109" s="138">
        <f>IF(AND(U88=0,T88&lt;&gt;0),1,0)</f>
        <v>0</v>
      </c>
      <c r="BI109" s="22"/>
    </row>
    <row r="110" spans="1:61" ht="15" hidden="1" customHeight="1">
      <c r="A110" s="194">
        <v>4</v>
      </c>
      <c r="B110" s="195"/>
      <c r="C110" s="228"/>
      <c r="D110" s="227">
        <f t="shared" si="147"/>
        <v>0</v>
      </c>
      <c r="E110" s="198">
        <f>E18</f>
        <v>0</v>
      </c>
      <c r="F110" s="201"/>
      <c r="G110" s="202"/>
      <c r="H110" s="199"/>
      <c r="I110" s="200"/>
      <c r="J110" s="201"/>
      <c r="K110" s="202"/>
      <c r="L110" s="199"/>
      <c r="M110" s="200"/>
      <c r="N110" s="201"/>
      <c r="O110" s="202"/>
      <c r="P110" s="205" t="str">
        <f t="shared" si="144"/>
        <v/>
      </c>
      <c r="Q110" s="206" t="str">
        <f t="shared" si="125"/>
        <v/>
      </c>
      <c r="R110" s="205" t="str">
        <f t="shared" si="145"/>
        <v/>
      </c>
      <c r="S110" s="206" t="str">
        <f t="shared" si="126"/>
        <v/>
      </c>
      <c r="T110" s="190">
        <f t="shared" si="127"/>
        <v>0</v>
      </c>
      <c r="U110" s="191">
        <f t="shared" si="128"/>
        <v>0</v>
      </c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32"/>
      <c r="AL110" s="632"/>
      <c r="AM110" s="633" t="str">
        <f t="shared" ca="1" si="129"/>
        <v/>
      </c>
      <c r="AN110" s="633"/>
      <c r="AO110" s="634" t="str">
        <f t="shared" ca="1" si="146"/>
        <v/>
      </c>
      <c r="AP110" s="634"/>
      <c r="AQ110" s="192">
        <f t="shared" si="130"/>
        <v>0</v>
      </c>
      <c r="AR110" s="192">
        <f t="shared" si="131"/>
        <v>0</v>
      </c>
      <c r="AS110" s="22">
        <f t="shared" si="132"/>
        <v>0</v>
      </c>
      <c r="AT110" s="193">
        <f t="shared" si="133"/>
        <v>0</v>
      </c>
      <c r="AU110" s="192">
        <f t="shared" si="134"/>
        <v>0</v>
      </c>
      <c r="AV110" s="192">
        <f t="shared" si="135"/>
        <v>0</v>
      </c>
      <c r="AW110" s="22">
        <f t="shared" si="136"/>
        <v>0</v>
      </c>
      <c r="AX110" s="22">
        <f t="shared" si="137"/>
        <v>0</v>
      </c>
      <c r="AY110" s="192">
        <f t="shared" si="138"/>
        <v>0</v>
      </c>
      <c r="AZ110" s="192">
        <f t="shared" si="139"/>
        <v>0</v>
      </c>
      <c r="BA110" s="138">
        <f t="shared" si="140"/>
        <v>0</v>
      </c>
      <c r="BB110" s="138">
        <f t="shared" si="141"/>
        <v>0</v>
      </c>
      <c r="BC110" s="138">
        <f t="shared" si="142"/>
        <v>0</v>
      </c>
      <c r="BD110" s="138">
        <f t="shared" si="143"/>
        <v>0</v>
      </c>
      <c r="BE110" s="138">
        <f>IF(U99=3,1,0)</f>
        <v>0</v>
      </c>
      <c r="BF110" s="138">
        <f t="shared" ref="BF110:BF115" si="148"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5" hidden="1" customHeight="1">
      <c r="A111" s="194"/>
      <c r="B111" s="195"/>
      <c r="C111" s="228"/>
      <c r="D111" s="227">
        <f t="shared" si="147"/>
        <v>0</v>
      </c>
      <c r="E111" s="198">
        <f>E24</f>
        <v>0</v>
      </c>
      <c r="F111" s="201"/>
      <c r="G111" s="202"/>
      <c r="H111" s="199"/>
      <c r="I111" s="200"/>
      <c r="J111" s="201"/>
      <c r="K111" s="202"/>
      <c r="L111" s="199"/>
      <c r="M111" s="200"/>
      <c r="N111" s="201"/>
      <c r="O111" s="202"/>
      <c r="P111" s="205" t="str">
        <f t="shared" si="144"/>
        <v/>
      </c>
      <c r="Q111" s="206" t="str">
        <f t="shared" si="125"/>
        <v/>
      </c>
      <c r="R111" s="205" t="str">
        <f t="shared" si="145"/>
        <v/>
      </c>
      <c r="S111" s="206" t="str">
        <f t="shared" si="126"/>
        <v/>
      </c>
      <c r="T111" s="190">
        <f t="shared" si="127"/>
        <v>0</v>
      </c>
      <c r="U111" s="191">
        <f t="shared" si="128"/>
        <v>0</v>
      </c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32"/>
      <c r="AL111" s="632"/>
      <c r="AM111" s="633" t="str">
        <f t="shared" ca="1" si="129"/>
        <v/>
      </c>
      <c r="AN111" s="633"/>
      <c r="AO111" s="634" t="str">
        <f t="shared" ca="1" si="146"/>
        <v/>
      </c>
      <c r="AP111" s="634"/>
      <c r="AQ111" s="192">
        <f t="shared" si="130"/>
        <v>0</v>
      </c>
      <c r="AR111" s="192">
        <f t="shared" si="131"/>
        <v>0</v>
      </c>
      <c r="AS111" s="22">
        <f t="shared" si="132"/>
        <v>0</v>
      </c>
      <c r="AT111" s="135">
        <f t="shared" si="133"/>
        <v>0</v>
      </c>
      <c r="AU111" s="192">
        <f t="shared" si="134"/>
        <v>0</v>
      </c>
      <c r="AV111" s="192">
        <f t="shared" si="135"/>
        <v>0</v>
      </c>
      <c r="AW111" s="22">
        <f t="shared" si="136"/>
        <v>0</v>
      </c>
      <c r="AX111" s="22">
        <f t="shared" si="137"/>
        <v>0</v>
      </c>
      <c r="AY111" s="192">
        <f t="shared" si="138"/>
        <v>0</v>
      </c>
      <c r="AZ111" s="192">
        <f t="shared" si="139"/>
        <v>0</v>
      </c>
      <c r="BA111" s="138">
        <f t="shared" si="140"/>
        <v>0</v>
      </c>
      <c r="BB111" s="138">
        <f t="shared" si="141"/>
        <v>0</v>
      </c>
      <c r="BC111" s="138">
        <f t="shared" si="142"/>
        <v>0</v>
      </c>
      <c r="BD111" s="138">
        <f t="shared" si="143"/>
        <v>0</v>
      </c>
      <c r="BE111" s="138">
        <f>IF(U122=3,1,0)</f>
        <v>0</v>
      </c>
      <c r="BF111" s="138">
        <f t="shared" si="148"/>
        <v>0</v>
      </c>
      <c r="BG111" s="138">
        <f>IF(U100=1,1,0)</f>
        <v>0</v>
      </c>
      <c r="BH111" s="138">
        <f>IF(AND(U100=0,T100&lt;&gt;0),1,0)</f>
        <v>0</v>
      </c>
      <c r="BI111" s="22"/>
    </row>
    <row r="112" spans="1:61" ht="15" hidden="1" customHeight="1">
      <c r="A112" s="194"/>
      <c r="B112" s="195"/>
      <c r="C112" s="228"/>
      <c r="D112" s="227">
        <f t="shared" si="147"/>
        <v>0</v>
      </c>
      <c r="E112" s="198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44"/>
        <v/>
      </c>
      <c r="Q112" s="206" t="str">
        <f t="shared" si="125"/>
        <v/>
      </c>
      <c r="R112" s="205" t="str">
        <f t="shared" si="145"/>
        <v/>
      </c>
      <c r="S112" s="206" t="str">
        <f t="shared" si="126"/>
        <v/>
      </c>
      <c r="T112" s="190">
        <f t="shared" si="127"/>
        <v>0</v>
      </c>
      <c r="U112" s="191">
        <f t="shared" si="128"/>
        <v>0</v>
      </c>
      <c r="V112" s="632"/>
      <c r="W112" s="632"/>
      <c r="X112" s="632"/>
      <c r="Y112" s="632"/>
      <c r="Z112" s="632"/>
      <c r="AA112" s="632"/>
      <c r="AB112" s="632"/>
      <c r="AC112" s="632"/>
      <c r="AD112" s="632"/>
      <c r="AE112" s="632"/>
      <c r="AF112" s="632"/>
      <c r="AG112" s="632"/>
      <c r="AH112" s="632"/>
      <c r="AI112" s="632"/>
      <c r="AJ112" s="632"/>
      <c r="AK112" s="632"/>
      <c r="AL112" s="632"/>
      <c r="AM112" s="633" t="str">
        <f t="shared" ca="1" si="129"/>
        <v/>
      </c>
      <c r="AN112" s="633"/>
      <c r="AO112" s="634" t="str">
        <f t="shared" ca="1" si="146"/>
        <v/>
      </c>
      <c r="AP112" s="634"/>
      <c r="AQ112" s="192">
        <f t="shared" si="130"/>
        <v>0</v>
      </c>
      <c r="AR112" s="192">
        <f t="shared" si="131"/>
        <v>0</v>
      </c>
      <c r="AS112" s="22">
        <f t="shared" si="132"/>
        <v>0</v>
      </c>
      <c r="AT112" s="135">
        <f t="shared" si="133"/>
        <v>0</v>
      </c>
      <c r="AU112" s="192">
        <f t="shared" si="134"/>
        <v>0</v>
      </c>
      <c r="AV112" s="192">
        <f t="shared" si="135"/>
        <v>0</v>
      </c>
      <c r="AW112" s="22">
        <f t="shared" si="136"/>
        <v>0</v>
      </c>
      <c r="AX112" s="22">
        <f t="shared" si="137"/>
        <v>0</v>
      </c>
      <c r="AY112" s="192">
        <f t="shared" si="138"/>
        <v>0</v>
      </c>
      <c r="AZ112" s="192">
        <f t="shared" si="139"/>
        <v>0</v>
      </c>
      <c r="BA112" s="138">
        <f t="shared" si="140"/>
        <v>0</v>
      </c>
      <c r="BB112" s="138">
        <f t="shared" si="141"/>
        <v>0</v>
      </c>
      <c r="BC112" s="138">
        <f t="shared" si="142"/>
        <v>0</v>
      </c>
      <c r="BD112" s="138">
        <f t="shared" si="143"/>
        <v>0</v>
      </c>
      <c r="BE112" s="138">
        <f>IF(U133=3,1,0)</f>
        <v>0</v>
      </c>
      <c r="BF112" s="138">
        <f t="shared" si="148"/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5" hidden="1" customHeight="1">
      <c r="A113" s="194"/>
      <c r="B113" s="195"/>
      <c r="C113" s="228"/>
      <c r="D113" s="227">
        <f t="shared" si="147"/>
        <v>0</v>
      </c>
      <c r="E113" s="198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44"/>
        <v/>
      </c>
      <c r="Q113" s="206" t="str">
        <f t="shared" si="125"/>
        <v/>
      </c>
      <c r="R113" s="205" t="str">
        <f t="shared" si="145"/>
        <v/>
      </c>
      <c r="S113" s="206" t="str">
        <f t="shared" si="126"/>
        <v/>
      </c>
      <c r="T113" s="190">
        <f t="shared" si="127"/>
        <v>0</v>
      </c>
      <c r="U113" s="191">
        <f t="shared" si="128"/>
        <v>0</v>
      </c>
      <c r="V113" s="632"/>
      <c r="W113" s="632"/>
      <c r="X113" s="632"/>
      <c r="Y113" s="632"/>
      <c r="Z113" s="632"/>
      <c r="AA113" s="632"/>
      <c r="AB113" s="632"/>
      <c r="AC113" s="632"/>
      <c r="AD113" s="632"/>
      <c r="AE113" s="632"/>
      <c r="AF113" s="632"/>
      <c r="AG113" s="632"/>
      <c r="AH113" s="632"/>
      <c r="AI113" s="632"/>
      <c r="AJ113" s="632"/>
      <c r="AK113" s="632"/>
      <c r="AL113" s="632"/>
      <c r="AM113" s="633" t="str">
        <f t="shared" ca="1" si="129"/>
        <v/>
      </c>
      <c r="AN113" s="633"/>
      <c r="AO113" s="634" t="str">
        <f t="shared" ca="1" si="146"/>
        <v/>
      </c>
      <c r="AP113" s="634"/>
      <c r="AQ113" s="192">
        <f t="shared" si="130"/>
        <v>0</v>
      </c>
      <c r="AR113" s="192">
        <f t="shared" si="131"/>
        <v>0</v>
      </c>
      <c r="AS113" s="22">
        <f t="shared" si="132"/>
        <v>0</v>
      </c>
      <c r="AT113" s="135">
        <f t="shared" si="133"/>
        <v>0</v>
      </c>
      <c r="AU113" s="192">
        <f t="shared" si="134"/>
        <v>0</v>
      </c>
      <c r="AV113" s="192">
        <f t="shared" si="135"/>
        <v>0</v>
      </c>
      <c r="AW113" s="22">
        <f t="shared" si="136"/>
        <v>0</v>
      </c>
      <c r="AX113" s="22">
        <f t="shared" si="137"/>
        <v>0</v>
      </c>
      <c r="AY113" s="192">
        <f t="shared" si="138"/>
        <v>0</v>
      </c>
      <c r="AZ113" s="192">
        <f t="shared" si="139"/>
        <v>0</v>
      </c>
      <c r="BA113" s="138">
        <f t="shared" si="140"/>
        <v>0</v>
      </c>
      <c r="BB113" s="138">
        <f t="shared" si="141"/>
        <v>0</v>
      </c>
      <c r="BC113" s="138">
        <f t="shared" si="142"/>
        <v>0</v>
      </c>
      <c r="BD113" s="138">
        <f t="shared" si="143"/>
        <v>0</v>
      </c>
      <c r="BE113" s="138">
        <f>IF(U144=3,1,0)</f>
        <v>0</v>
      </c>
      <c r="BF113" s="138">
        <f t="shared" si="148"/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5" hidden="1" customHeight="1">
      <c r="A114" s="208"/>
      <c r="B114" s="209"/>
      <c r="C114" s="229"/>
      <c r="D114" s="230">
        <f t="shared" si="147"/>
        <v>0</v>
      </c>
      <c r="E114" s="231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44"/>
        <v/>
      </c>
      <c r="Q114" s="219" t="str">
        <f t="shared" si="125"/>
        <v/>
      </c>
      <c r="R114" s="218" t="str">
        <f t="shared" si="145"/>
        <v/>
      </c>
      <c r="S114" s="219" t="str">
        <f t="shared" si="126"/>
        <v/>
      </c>
      <c r="T114" s="190">
        <f t="shared" si="127"/>
        <v>0</v>
      </c>
      <c r="U114" s="191">
        <f t="shared" si="128"/>
        <v>0</v>
      </c>
      <c r="V114" s="637"/>
      <c r="W114" s="637"/>
      <c r="X114" s="637"/>
      <c r="Y114" s="637"/>
      <c r="Z114" s="637"/>
      <c r="AA114" s="637"/>
      <c r="AB114" s="637"/>
      <c r="AC114" s="637"/>
      <c r="AD114" s="637"/>
      <c r="AE114" s="637"/>
      <c r="AF114" s="637"/>
      <c r="AG114" s="637"/>
      <c r="AH114" s="637"/>
      <c r="AI114" s="637"/>
      <c r="AJ114" s="637"/>
      <c r="AK114" s="637"/>
      <c r="AL114" s="637"/>
      <c r="AM114" s="638" t="str">
        <f t="shared" ca="1" si="129"/>
        <v/>
      </c>
      <c r="AN114" s="638"/>
      <c r="AO114" s="639" t="str">
        <f t="shared" ca="1" si="146"/>
        <v/>
      </c>
      <c r="AP114" s="639"/>
      <c r="AQ114" s="192">
        <f t="shared" si="130"/>
        <v>0</v>
      </c>
      <c r="AR114" s="192">
        <f t="shared" si="131"/>
        <v>0</v>
      </c>
      <c r="AS114" s="22">
        <f t="shared" si="132"/>
        <v>0</v>
      </c>
      <c r="AT114" s="135">
        <f t="shared" si="133"/>
        <v>0</v>
      </c>
      <c r="AU114" s="192">
        <f t="shared" si="134"/>
        <v>0</v>
      </c>
      <c r="AV114" s="192">
        <f t="shared" si="135"/>
        <v>0</v>
      </c>
      <c r="AW114" s="22">
        <f t="shared" si="136"/>
        <v>0</v>
      </c>
      <c r="AX114" s="22">
        <f t="shared" si="137"/>
        <v>0</v>
      </c>
      <c r="AY114" s="192">
        <f t="shared" si="138"/>
        <v>0</v>
      </c>
      <c r="AZ114" s="192">
        <f t="shared" si="139"/>
        <v>0</v>
      </c>
      <c r="BA114" s="138">
        <f t="shared" si="140"/>
        <v>0</v>
      </c>
      <c r="BB114" s="138">
        <f t="shared" si="141"/>
        <v>0</v>
      </c>
      <c r="BC114" s="138">
        <f t="shared" si="142"/>
        <v>0</v>
      </c>
      <c r="BD114" s="138">
        <f t="shared" si="143"/>
        <v>0</v>
      </c>
      <c r="BE114" s="138">
        <f>IF(U155=3,1,0)</f>
        <v>0</v>
      </c>
      <c r="BF114" s="138">
        <f t="shared" si="148"/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5" hidden="1" customHeight="1">
      <c r="A115" s="20"/>
      <c r="C115" s="22"/>
      <c r="D115" s="220"/>
      <c r="E115" s="220"/>
      <c r="T115" s="190">
        <f t="shared" si="127"/>
        <v>0</v>
      </c>
      <c r="U115" s="191">
        <f t="shared" si="128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192"/>
      <c r="AV115" s="192"/>
      <c r="AW115" s="22"/>
      <c r="AX115" s="22"/>
      <c r="AY115" s="192"/>
      <c r="AZ115" s="192"/>
      <c r="BA115" s="223">
        <f t="shared" ref="BA115:BH115" si="149">SUM(BA105:BA114)</f>
        <v>0</v>
      </c>
      <c r="BB115" s="223">
        <f t="shared" si="149"/>
        <v>0</v>
      </c>
      <c r="BC115" s="223">
        <f t="shared" si="149"/>
        <v>0</v>
      </c>
      <c r="BD115" s="223">
        <f t="shared" si="149"/>
        <v>0</v>
      </c>
      <c r="BE115" s="223">
        <f t="shared" si="149"/>
        <v>0</v>
      </c>
      <c r="BF115" s="138">
        <f t="shared" si="148"/>
        <v>0</v>
      </c>
      <c r="BG115" s="223">
        <f t="shared" si="149"/>
        <v>0</v>
      </c>
      <c r="BH115" s="223">
        <f t="shared" si="149"/>
        <v>0</v>
      </c>
      <c r="BI115" s="22">
        <f>SUM(BA115:BH115)</f>
        <v>0</v>
      </c>
    </row>
    <row r="116" spans="1:61" ht="15" hidden="1" customHeight="1">
      <c r="A116" s="177"/>
      <c r="B116" s="178"/>
      <c r="C116" s="224"/>
      <c r="D116" s="225">
        <f>E24</f>
        <v>0</v>
      </c>
      <c r="E116" s="181" t="str">
        <f>E3</f>
        <v>TV Otterberg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50">IF(G116="","",G116+I116+K116+M116+O116)</f>
        <v/>
      </c>
      <c r="R116" s="188" t="str">
        <f>IF(F116="","",AQ116+AS116+AU116+AW116+AY116)</f>
        <v/>
      </c>
      <c r="S116" s="189" t="str">
        <f t="shared" ref="S116:S125" si="151">IF(G116="","",AR116+AT116+AV116+AX116+AZ116)</f>
        <v/>
      </c>
      <c r="T116" s="190">
        <f t="shared" si="127"/>
        <v>0</v>
      </c>
      <c r="U116" s="191">
        <f t="shared" si="128"/>
        <v>0</v>
      </c>
      <c r="V116" s="629"/>
      <c r="W116" s="629"/>
      <c r="X116" s="629"/>
      <c r="Y116" s="629"/>
      <c r="Z116" s="629"/>
      <c r="AA116" s="629"/>
      <c r="AB116" s="629"/>
      <c r="AC116" s="629"/>
      <c r="AD116" s="629"/>
      <c r="AE116" s="629"/>
      <c r="AF116" s="629"/>
      <c r="AG116" s="629"/>
      <c r="AH116" s="629"/>
      <c r="AI116" s="629"/>
      <c r="AJ116" s="629"/>
      <c r="AK116" s="629"/>
      <c r="AL116" s="629"/>
      <c r="AM116" s="630" t="str">
        <f t="shared" ref="AM116:AM125" ca="1" si="152">IF(U116&lt;&gt;"","",IF(C116&lt;&gt;"","verlegt",IF(B116&lt;TODAY(),"offen","")))</f>
        <v/>
      </c>
      <c r="AN116" s="630"/>
      <c r="AO116" s="631" t="str">
        <f ca="1">IF(U116&lt;&gt;"","",IF(C116="","",IF(C116&lt;TODAY(),"offen","")))</f>
        <v/>
      </c>
      <c r="AP116" s="631"/>
      <c r="AQ116" s="192">
        <f t="shared" ref="AQ116:AQ125" si="153">IF(F116&gt;G116,1,0)</f>
        <v>0</v>
      </c>
      <c r="AR116" s="192">
        <f t="shared" ref="AR116:AR125" si="154">IF(G116&gt;F116,1,0)</f>
        <v>0</v>
      </c>
      <c r="AS116" s="22">
        <f t="shared" ref="AS116:AS125" si="155">IF(H116&gt;I116,1,0)</f>
        <v>0</v>
      </c>
      <c r="AT116" s="135">
        <f t="shared" ref="AT116:AT125" si="156">IF(I116&gt;H116,1,0)</f>
        <v>0</v>
      </c>
      <c r="AU116" s="192">
        <f t="shared" ref="AU116:AU125" si="157">IF(J116&gt;K116,1,0)</f>
        <v>0</v>
      </c>
      <c r="AV116" s="192">
        <f t="shared" ref="AV116:AV125" si="158">IF(K116&gt;J116,1,0)</f>
        <v>0</v>
      </c>
      <c r="AW116" s="22">
        <f t="shared" ref="AW116:AW125" si="159">IF(L116&gt;M116,1,0)</f>
        <v>0</v>
      </c>
      <c r="AX116" s="22">
        <f t="shared" ref="AX116:AX125" si="160">IF(M116&gt;L116,1,0)</f>
        <v>0</v>
      </c>
      <c r="AY116" s="192">
        <f t="shared" ref="AY116:AY125" si="161">IF(N116&gt;O116,1,0)</f>
        <v>0</v>
      </c>
      <c r="AZ116" s="192">
        <f t="shared" ref="AZ116:AZ125" si="162">IF(O116&gt;N116,1,0)</f>
        <v>0</v>
      </c>
      <c r="BA116" s="138">
        <f t="shared" si="140"/>
        <v>0</v>
      </c>
      <c r="BB116" s="138">
        <f t="shared" si="141"/>
        <v>0</v>
      </c>
      <c r="BC116" s="138">
        <f t="shared" si="142"/>
        <v>0</v>
      </c>
      <c r="BD116" s="138">
        <f t="shared" si="143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5" hidden="1" customHeight="1">
      <c r="A117" s="194"/>
      <c r="B117" s="195"/>
      <c r="C117" s="228"/>
      <c r="D117" s="227">
        <f>D116</f>
        <v>0</v>
      </c>
      <c r="E117" s="198" t="str">
        <f>E6</f>
        <v>Feuerball KL</v>
      </c>
      <c r="F117" s="201"/>
      <c r="G117" s="202"/>
      <c r="H117" s="199"/>
      <c r="I117" s="200"/>
      <c r="J117" s="201"/>
      <c r="K117" s="202"/>
      <c r="L117" s="199"/>
      <c r="M117" s="200"/>
      <c r="N117" s="201"/>
      <c r="O117" s="202"/>
      <c r="P117" s="205" t="str">
        <f t="shared" ref="P117:P125" si="163">IF(F117="","",F117+H117+J117+L117+N117)</f>
        <v/>
      </c>
      <c r="Q117" s="206" t="str">
        <f t="shared" si="150"/>
        <v/>
      </c>
      <c r="R117" s="205" t="str">
        <f t="shared" ref="R117:R125" si="164">IF(F117="","",AQ117+AS117+AU117+AW117+AY117)</f>
        <v/>
      </c>
      <c r="S117" s="206" t="str">
        <f t="shared" si="151"/>
        <v/>
      </c>
      <c r="T117" s="190">
        <f t="shared" si="127"/>
        <v>0</v>
      </c>
      <c r="U117" s="191">
        <f t="shared" si="128"/>
        <v>0</v>
      </c>
      <c r="V117" s="632"/>
      <c r="W117" s="632"/>
      <c r="X117" s="632"/>
      <c r="Y117" s="632"/>
      <c r="Z117" s="632"/>
      <c r="AA117" s="632"/>
      <c r="AB117" s="632"/>
      <c r="AC117" s="632"/>
      <c r="AD117" s="632"/>
      <c r="AE117" s="632"/>
      <c r="AF117" s="632"/>
      <c r="AG117" s="632"/>
      <c r="AH117" s="632"/>
      <c r="AI117" s="632"/>
      <c r="AJ117" s="632"/>
      <c r="AK117" s="632"/>
      <c r="AL117" s="632"/>
      <c r="AM117" s="633" t="str">
        <f t="shared" ca="1" si="152"/>
        <v/>
      </c>
      <c r="AN117" s="633"/>
      <c r="AO117" s="634" t="str">
        <f t="shared" ref="AO117:AO125" ca="1" si="165">IF(U117&lt;&gt;"","",IF(C117="","",IF(C117&lt;TODAY(),"offen","")))</f>
        <v/>
      </c>
      <c r="AP117" s="634"/>
      <c r="AQ117" s="192">
        <f t="shared" si="153"/>
        <v>0</v>
      </c>
      <c r="AR117" s="192">
        <f t="shared" si="154"/>
        <v>0</v>
      </c>
      <c r="AS117" s="22">
        <f t="shared" si="155"/>
        <v>0</v>
      </c>
      <c r="AT117" s="135">
        <f t="shared" si="156"/>
        <v>0</v>
      </c>
      <c r="AU117" s="192">
        <f t="shared" si="157"/>
        <v>0</v>
      </c>
      <c r="AV117" s="192">
        <f t="shared" si="158"/>
        <v>0</v>
      </c>
      <c r="AW117" s="22">
        <f t="shared" si="159"/>
        <v>0</v>
      </c>
      <c r="AX117" s="22">
        <f t="shared" si="160"/>
        <v>0</v>
      </c>
      <c r="AY117" s="192">
        <f t="shared" si="161"/>
        <v>0</v>
      </c>
      <c r="AZ117" s="192">
        <f t="shared" si="162"/>
        <v>0</v>
      </c>
      <c r="BA117" s="138">
        <f t="shared" si="140"/>
        <v>0</v>
      </c>
      <c r="BB117" s="138">
        <f t="shared" si="141"/>
        <v>0</v>
      </c>
      <c r="BC117" s="138">
        <f t="shared" si="142"/>
        <v>0</v>
      </c>
      <c r="BD117" s="138">
        <f t="shared" si="143"/>
        <v>0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5" hidden="1" customHeight="1">
      <c r="A118" s="194"/>
      <c r="B118" s="195"/>
      <c r="C118" s="228"/>
      <c r="D118" s="227">
        <f t="shared" ref="D118:D125" si="166">D117</f>
        <v>0</v>
      </c>
      <c r="E118" s="198" t="str">
        <f>E9</f>
        <v>Rodenbach/Weilerbach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63"/>
        <v/>
      </c>
      <c r="Q118" s="206" t="str">
        <f t="shared" si="150"/>
        <v/>
      </c>
      <c r="R118" s="205" t="str">
        <f t="shared" si="164"/>
        <v/>
      </c>
      <c r="S118" s="206" t="str">
        <f t="shared" si="151"/>
        <v/>
      </c>
      <c r="T118" s="190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91">
        <f t="shared" si="128"/>
        <v>0</v>
      </c>
      <c r="V118" s="632"/>
      <c r="W118" s="632"/>
      <c r="X118" s="632"/>
      <c r="Y118" s="632"/>
      <c r="Z118" s="632"/>
      <c r="AA118" s="632"/>
      <c r="AB118" s="632"/>
      <c r="AC118" s="632"/>
      <c r="AD118" s="632"/>
      <c r="AE118" s="632"/>
      <c r="AF118" s="632"/>
      <c r="AG118" s="632"/>
      <c r="AH118" s="632"/>
      <c r="AI118" s="632"/>
      <c r="AJ118" s="632"/>
      <c r="AK118" s="632"/>
      <c r="AL118" s="632"/>
      <c r="AM118" s="633" t="str">
        <f t="shared" ca="1" si="152"/>
        <v/>
      </c>
      <c r="AN118" s="633"/>
      <c r="AO118" s="634" t="str">
        <f t="shared" ca="1" si="165"/>
        <v/>
      </c>
      <c r="AP118" s="634"/>
      <c r="AQ118" s="192">
        <f t="shared" si="153"/>
        <v>0</v>
      </c>
      <c r="AR118" s="192">
        <f t="shared" si="154"/>
        <v>0</v>
      </c>
      <c r="AS118" s="22">
        <f t="shared" si="155"/>
        <v>0</v>
      </c>
      <c r="AT118" s="135">
        <f t="shared" si="156"/>
        <v>0</v>
      </c>
      <c r="AU118" s="192">
        <f t="shared" si="157"/>
        <v>0</v>
      </c>
      <c r="AV118" s="192">
        <f t="shared" si="158"/>
        <v>0</v>
      </c>
      <c r="AW118" s="22">
        <f t="shared" si="159"/>
        <v>0</v>
      </c>
      <c r="AX118" s="22">
        <f t="shared" si="160"/>
        <v>0</v>
      </c>
      <c r="AY118" s="192">
        <f t="shared" si="161"/>
        <v>0</v>
      </c>
      <c r="AZ118" s="192">
        <f t="shared" si="162"/>
        <v>0</v>
      </c>
      <c r="BA118" s="138">
        <f t="shared" si="140"/>
        <v>0</v>
      </c>
      <c r="BB118" s="138">
        <f t="shared" si="141"/>
        <v>0</v>
      </c>
      <c r="BC118" s="138">
        <f t="shared" si="142"/>
        <v>0</v>
      </c>
      <c r="BD118" s="138">
        <f t="shared" si="143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5" hidden="1" customHeight="1">
      <c r="A119" s="194"/>
      <c r="B119" s="195"/>
      <c r="C119" s="228"/>
      <c r="D119" s="227">
        <f t="shared" si="166"/>
        <v>0</v>
      </c>
      <c r="E119" s="198" t="str">
        <f>E12</f>
        <v>TV Rodenbach US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63"/>
        <v/>
      </c>
      <c r="Q119" s="206" t="str">
        <f t="shared" si="150"/>
        <v/>
      </c>
      <c r="R119" s="205" t="str">
        <f t="shared" si="164"/>
        <v/>
      </c>
      <c r="S119" s="206" t="str">
        <f t="shared" si="151"/>
        <v/>
      </c>
      <c r="T119" s="190">
        <f t="shared" si="127"/>
        <v>0</v>
      </c>
      <c r="U119" s="191">
        <f t="shared" si="128"/>
        <v>0</v>
      </c>
      <c r="V119" s="632"/>
      <c r="W119" s="632"/>
      <c r="X119" s="632"/>
      <c r="Y119" s="632"/>
      <c r="Z119" s="632"/>
      <c r="AA119" s="632"/>
      <c r="AB119" s="632"/>
      <c r="AC119" s="632"/>
      <c r="AD119" s="632"/>
      <c r="AE119" s="632"/>
      <c r="AF119" s="632"/>
      <c r="AG119" s="632"/>
      <c r="AH119" s="632"/>
      <c r="AI119" s="632"/>
      <c r="AJ119" s="632"/>
      <c r="AK119" s="632"/>
      <c r="AL119" s="632"/>
      <c r="AM119" s="636" t="str">
        <f t="shared" ca="1" si="152"/>
        <v/>
      </c>
      <c r="AN119" s="636"/>
      <c r="AO119" s="634" t="str">
        <f t="shared" ca="1" si="165"/>
        <v/>
      </c>
      <c r="AP119" s="634"/>
      <c r="AQ119" s="192">
        <f t="shared" si="153"/>
        <v>0</v>
      </c>
      <c r="AR119" s="192">
        <f t="shared" si="154"/>
        <v>0</v>
      </c>
      <c r="AS119" s="22">
        <f t="shared" si="155"/>
        <v>0</v>
      </c>
      <c r="AT119" s="135">
        <f t="shared" si="156"/>
        <v>0</v>
      </c>
      <c r="AU119" s="192">
        <f t="shared" si="157"/>
        <v>0</v>
      </c>
      <c r="AV119" s="192">
        <f t="shared" si="158"/>
        <v>0</v>
      </c>
      <c r="AW119" s="22">
        <f t="shared" si="159"/>
        <v>0</v>
      </c>
      <c r="AX119" s="22">
        <f t="shared" si="160"/>
        <v>0</v>
      </c>
      <c r="AY119" s="192">
        <f t="shared" si="161"/>
        <v>0</v>
      </c>
      <c r="AZ119" s="192">
        <f t="shared" si="162"/>
        <v>0</v>
      </c>
      <c r="BA119" s="138">
        <f t="shared" si="140"/>
        <v>0</v>
      </c>
      <c r="BB119" s="138">
        <f t="shared" si="141"/>
        <v>0</v>
      </c>
      <c r="BC119" s="138">
        <f t="shared" si="142"/>
        <v>0</v>
      </c>
      <c r="BD119" s="138">
        <f t="shared" si="143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IF(AND(U78=0,T78&lt;&gt;0),0.1,0)</f>
        <v>0</v>
      </c>
      <c r="BI119" s="22"/>
    </row>
    <row r="120" spans="1:61" ht="15" hidden="1" customHeight="1">
      <c r="A120" s="194"/>
      <c r="B120" s="195"/>
      <c r="C120" s="228"/>
      <c r="D120" s="227">
        <f t="shared" si="166"/>
        <v>0</v>
      </c>
      <c r="E120" s="198" t="str">
        <f>E15</f>
        <v>Niederkirchen/Roßbach II</v>
      </c>
      <c r="F120" s="201"/>
      <c r="G120" s="202"/>
      <c r="H120" s="199"/>
      <c r="I120" s="200"/>
      <c r="J120" s="201"/>
      <c r="K120" s="202"/>
      <c r="L120" s="199"/>
      <c r="M120" s="200"/>
      <c r="N120" s="201"/>
      <c r="O120" s="202"/>
      <c r="P120" s="205" t="str">
        <f t="shared" si="163"/>
        <v/>
      </c>
      <c r="Q120" s="206" t="str">
        <f t="shared" si="150"/>
        <v/>
      </c>
      <c r="R120" s="205" t="str">
        <f t="shared" si="164"/>
        <v/>
      </c>
      <c r="S120" s="206" t="str">
        <f t="shared" si="151"/>
        <v/>
      </c>
      <c r="T120" s="190">
        <f t="shared" si="127"/>
        <v>0</v>
      </c>
      <c r="U120" s="191">
        <f t="shared" si="128"/>
        <v>0</v>
      </c>
      <c r="V120" s="632"/>
      <c r="W120" s="632"/>
      <c r="X120" s="632"/>
      <c r="Y120" s="632"/>
      <c r="Z120" s="632"/>
      <c r="AA120" s="632"/>
      <c r="AB120" s="632"/>
      <c r="AC120" s="632"/>
      <c r="AD120" s="632"/>
      <c r="AE120" s="632"/>
      <c r="AF120" s="632"/>
      <c r="AG120" s="632"/>
      <c r="AH120" s="632"/>
      <c r="AI120" s="632"/>
      <c r="AJ120" s="632"/>
      <c r="AK120" s="632"/>
      <c r="AL120" s="632"/>
      <c r="AM120" s="633" t="str">
        <f t="shared" ca="1" si="152"/>
        <v/>
      </c>
      <c r="AN120" s="633"/>
      <c r="AO120" s="634" t="str">
        <f t="shared" ca="1" si="165"/>
        <v/>
      </c>
      <c r="AP120" s="634"/>
      <c r="AQ120" s="192">
        <f t="shared" si="153"/>
        <v>0</v>
      </c>
      <c r="AR120" s="192">
        <f t="shared" si="154"/>
        <v>0</v>
      </c>
      <c r="AS120" s="22">
        <f t="shared" si="155"/>
        <v>0</v>
      </c>
      <c r="AT120" s="135">
        <f t="shared" si="156"/>
        <v>0</v>
      </c>
      <c r="AU120" s="192">
        <f t="shared" si="157"/>
        <v>0</v>
      </c>
      <c r="AV120" s="192">
        <f t="shared" si="158"/>
        <v>0</v>
      </c>
      <c r="AW120" s="22">
        <f t="shared" si="159"/>
        <v>0</v>
      </c>
      <c r="AX120" s="22">
        <f t="shared" si="160"/>
        <v>0</v>
      </c>
      <c r="AY120" s="192">
        <f t="shared" si="161"/>
        <v>0</v>
      </c>
      <c r="AZ120" s="192">
        <f t="shared" si="162"/>
        <v>0</v>
      </c>
      <c r="BA120" s="138">
        <f t="shared" si="140"/>
        <v>0</v>
      </c>
      <c r="BB120" s="138">
        <f t="shared" si="141"/>
        <v>0</v>
      </c>
      <c r="BC120" s="138">
        <f t="shared" si="142"/>
        <v>0</v>
      </c>
      <c r="BD120" s="138">
        <f t="shared" si="143"/>
        <v>0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0</v>
      </c>
      <c r="BI120" s="22"/>
    </row>
    <row r="121" spans="1:61" ht="15" hidden="1" customHeight="1">
      <c r="A121" s="194"/>
      <c r="B121" s="195"/>
      <c r="C121" s="228"/>
      <c r="D121" s="227">
        <f t="shared" si="166"/>
        <v>0</v>
      </c>
      <c r="E121" s="198">
        <f>E18</f>
        <v>0</v>
      </c>
      <c r="F121" s="201"/>
      <c r="G121" s="202"/>
      <c r="H121" s="199"/>
      <c r="I121" s="200"/>
      <c r="J121" s="201"/>
      <c r="K121" s="202"/>
      <c r="L121" s="199"/>
      <c r="M121" s="200"/>
      <c r="N121" s="201"/>
      <c r="O121" s="202"/>
      <c r="P121" s="205" t="str">
        <f t="shared" si="163"/>
        <v/>
      </c>
      <c r="Q121" s="206" t="str">
        <f t="shared" si="150"/>
        <v/>
      </c>
      <c r="R121" s="205" t="str">
        <f t="shared" si="164"/>
        <v/>
      </c>
      <c r="S121" s="206" t="str">
        <f t="shared" si="151"/>
        <v/>
      </c>
      <c r="T121" s="190">
        <f t="shared" si="127"/>
        <v>0</v>
      </c>
      <c r="U121" s="191">
        <f t="shared" si="128"/>
        <v>0</v>
      </c>
      <c r="V121" s="632"/>
      <c r="W121" s="632"/>
      <c r="X121" s="632"/>
      <c r="Y121" s="632"/>
      <c r="Z121" s="632"/>
      <c r="AA121" s="632"/>
      <c r="AB121" s="632"/>
      <c r="AC121" s="632"/>
      <c r="AD121" s="632"/>
      <c r="AE121" s="632"/>
      <c r="AF121" s="632"/>
      <c r="AG121" s="632"/>
      <c r="AH121" s="632"/>
      <c r="AI121" s="632"/>
      <c r="AJ121" s="632"/>
      <c r="AK121" s="632"/>
      <c r="AL121" s="632"/>
      <c r="AM121" s="633" t="str">
        <f t="shared" ca="1" si="152"/>
        <v/>
      </c>
      <c r="AN121" s="633"/>
      <c r="AO121" s="634" t="str">
        <f t="shared" ca="1" si="165"/>
        <v/>
      </c>
      <c r="AP121" s="634"/>
      <c r="AQ121" s="192">
        <f t="shared" si="153"/>
        <v>0</v>
      </c>
      <c r="AR121" s="192">
        <f t="shared" si="154"/>
        <v>0</v>
      </c>
      <c r="AS121" s="22">
        <f t="shared" si="155"/>
        <v>0</v>
      </c>
      <c r="AT121" s="135">
        <f t="shared" si="156"/>
        <v>0</v>
      </c>
      <c r="AU121" s="192">
        <f t="shared" si="157"/>
        <v>0</v>
      </c>
      <c r="AV121" s="192">
        <f t="shared" si="158"/>
        <v>0</v>
      </c>
      <c r="AW121" s="22">
        <f t="shared" si="159"/>
        <v>0</v>
      </c>
      <c r="AX121" s="22">
        <f t="shared" si="160"/>
        <v>0</v>
      </c>
      <c r="AY121" s="192">
        <f t="shared" si="161"/>
        <v>0</v>
      </c>
      <c r="AZ121" s="192">
        <f t="shared" si="162"/>
        <v>0</v>
      </c>
      <c r="BA121" s="138">
        <f t="shared" si="140"/>
        <v>0</v>
      </c>
      <c r="BB121" s="138">
        <f t="shared" si="141"/>
        <v>0</v>
      </c>
      <c r="BC121" s="138">
        <f t="shared" si="142"/>
        <v>0</v>
      </c>
      <c r="BD121" s="138">
        <f t="shared" si="143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0</v>
      </c>
      <c r="BI121" s="22"/>
    </row>
    <row r="122" spans="1:61" ht="15" hidden="1" customHeight="1">
      <c r="A122" s="194"/>
      <c r="B122" s="195"/>
      <c r="C122" s="228"/>
      <c r="D122" s="227">
        <f t="shared" si="166"/>
        <v>0</v>
      </c>
      <c r="E122" s="198">
        <f>E21</f>
        <v>0</v>
      </c>
      <c r="F122" s="201"/>
      <c r="G122" s="202"/>
      <c r="H122" s="199"/>
      <c r="I122" s="200"/>
      <c r="J122" s="201"/>
      <c r="K122" s="202"/>
      <c r="L122" s="199"/>
      <c r="M122" s="200"/>
      <c r="N122" s="201"/>
      <c r="O122" s="202"/>
      <c r="P122" s="205" t="str">
        <f t="shared" si="163"/>
        <v/>
      </c>
      <c r="Q122" s="206" t="str">
        <f t="shared" si="150"/>
        <v/>
      </c>
      <c r="R122" s="205" t="str">
        <f t="shared" si="164"/>
        <v/>
      </c>
      <c r="S122" s="206" t="str">
        <f t="shared" si="151"/>
        <v/>
      </c>
      <c r="T122" s="190">
        <f t="shared" si="127"/>
        <v>0</v>
      </c>
      <c r="U122" s="191">
        <f t="shared" si="128"/>
        <v>0</v>
      </c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632"/>
      <c r="AK122" s="632"/>
      <c r="AL122" s="632"/>
      <c r="AM122" s="633" t="str">
        <f t="shared" ca="1" si="152"/>
        <v/>
      </c>
      <c r="AN122" s="633"/>
      <c r="AO122" s="634" t="str">
        <f t="shared" ca="1" si="165"/>
        <v/>
      </c>
      <c r="AP122" s="634"/>
      <c r="AQ122" s="192">
        <f t="shared" si="153"/>
        <v>0</v>
      </c>
      <c r="AR122" s="192">
        <f t="shared" si="154"/>
        <v>0</v>
      </c>
      <c r="AS122" s="22">
        <f t="shared" si="155"/>
        <v>0</v>
      </c>
      <c r="AT122" s="135">
        <f t="shared" si="156"/>
        <v>0</v>
      </c>
      <c r="AU122" s="192">
        <f t="shared" si="157"/>
        <v>0</v>
      </c>
      <c r="AV122" s="192">
        <f t="shared" si="158"/>
        <v>0</v>
      </c>
      <c r="AW122" s="22">
        <f t="shared" si="159"/>
        <v>0</v>
      </c>
      <c r="AX122" s="22">
        <f t="shared" si="160"/>
        <v>0</v>
      </c>
      <c r="AY122" s="192">
        <f t="shared" si="161"/>
        <v>0</v>
      </c>
      <c r="AZ122" s="192">
        <f t="shared" si="162"/>
        <v>0</v>
      </c>
      <c r="BA122" s="138">
        <f t="shared" si="140"/>
        <v>0</v>
      </c>
      <c r="BB122" s="138">
        <f t="shared" si="141"/>
        <v>0</v>
      </c>
      <c r="BC122" s="138">
        <f t="shared" si="142"/>
        <v>0</v>
      </c>
      <c r="BD122" s="138">
        <f t="shared" si="143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0</v>
      </c>
      <c r="BI122" s="22"/>
    </row>
    <row r="123" spans="1:61" ht="15" hidden="1" customHeight="1">
      <c r="A123" s="194"/>
      <c r="B123" s="195"/>
      <c r="C123" s="228"/>
      <c r="D123" s="227">
        <f t="shared" si="166"/>
        <v>0</v>
      </c>
      <c r="E123" s="198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63"/>
        <v/>
      </c>
      <c r="Q123" s="206" t="str">
        <f t="shared" si="150"/>
        <v/>
      </c>
      <c r="R123" s="205" t="str">
        <f t="shared" si="164"/>
        <v/>
      </c>
      <c r="S123" s="206" t="str">
        <f t="shared" si="151"/>
        <v/>
      </c>
      <c r="T123" s="190">
        <f t="shared" si="127"/>
        <v>0</v>
      </c>
      <c r="U123" s="191">
        <f t="shared" si="128"/>
        <v>0</v>
      </c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632"/>
      <c r="AH123" s="632"/>
      <c r="AI123" s="632"/>
      <c r="AJ123" s="632"/>
      <c r="AK123" s="632"/>
      <c r="AL123" s="632"/>
      <c r="AM123" s="633" t="str">
        <f t="shared" ca="1" si="152"/>
        <v/>
      </c>
      <c r="AN123" s="633"/>
      <c r="AO123" s="634" t="str">
        <f t="shared" ca="1" si="165"/>
        <v/>
      </c>
      <c r="AP123" s="634"/>
      <c r="AQ123" s="192">
        <f t="shared" si="153"/>
        <v>0</v>
      </c>
      <c r="AR123" s="192">
        <f t="shared" si="154"/>
        <v>0</v>
      </c>
      <c r="AS123" s="22">
        <f t="shared" si="155"/>
        <v>0</v>
      </c>
      <c r="AT123" s="135">
        <f t="shared" si="156"/>
        <v>0</v>
      </c>
      <c r="AU123" s="192">
        <f t="shared" si="157"/>
        <v>0</v>
      </c>
      <c r="AV123" s="192">
        <f t="shared" si="158"/>
        <v>0</v>
      </c>
      <c r="AW123" s="22">
        <f t="shared" si="159"/>
        <v>0</v>
      </c>
      <c r="AX123" s="22">
        <f t="shared" si="160"/>
        <v>0</v>
      </c>
      <c r="AY123" s="192">
        <f t="shared" si="161"/>
        <v>0</v>
      </c>
      <c r="AZ123" s="192">
        <f t="shared" si="162"/>
        <v>0</v>
      </c>
      <c r="BA123" s="138">
        <f t="shared" si="140"/>
        <v>0</v>
      </c>
      <c r="BB123" s="138">
        <f t="shared" si="141"/>
        <v>0</v>
      </c>
      <c r="BC123" s="138">
        <f t="shared" si="142"/>
        <v>0</v>
      </c>
      <c r="BD123" s="138">
        <f t="shared" si="143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5" hidden="1" customHeight="1">
      <c r="A124" s="194"/>
      <c r="B124" s="195"/>
      <c r="C124" s="228"/>
      <c r="D124" s="227">
        <f t="shared" si="166"/>
        <v>0</v>
      </c>
      <c r="E124" s="198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63"/>
        <v/>
      </c>
      <c r="Q124" s="206" t="str">
        <f t="shared" si="150"/>
        <v/>
      </c>
      <c r="R124" s="205" t="str">
        <f t="shared" si="164"/>
        <v/>
      </c>
      <c r="S124" s="206" t="str">
        <f t="shared" si="151"/>
        <v/>
      </c>
      <c r="T124" s="190">
        <f t="shared" si="127"/>
        <v>0</v>
      </c>
      <c r="U124" s="191">
        <f t="shared" si="128"/>
        <v>0</v>
      </c>
      <c r="V124" s="632"/>
      <c r="W124" s="632"/>
      <c r="X124" s="632"/>
      <c r="Y124" s="632"/>
      <c r="Z124" s="632"/>
      <c r="AA124" s="632"/>
      <c r="AB124" s="632"/>
      <c r="AC124" s="632"/>
      <c r="AD124" s="632"/>
      <c r="AE124" s="632"/>
      <c r="AF124" s="632"/>
      <c r="AG124" s="632"/>
      <c r="AH124" s="632"/>
      <c r="AI124" s="632"/>
      <c r="AJ124" s="632"/>
      <c r="AK124" s="632"/>
      <c r="AL124" s="632"/>
      <c r="AM124" s="633" t="str">
        <f t="shared" ca="1" si="152"/>
        <v/>
      </c>
      <c r="AN124" s="633"/>
      <c r="AO124" s="634" t="str">
        <f t="shared" ca="1" si="165"/>
        <v/>
      </c>
      <c r="AP124" s="634"/>
      <c r="AQ124" s="192">
        <f t="shared" si="153"/>
        <v>0</v>
      </c>
      <c r="AR124" s="192">
        <f t="shared" si="154"/>
        <v>0</v>
      </c>
      <c r="AS124" s="22">
        <f t="shared" si="155"/>
        <v>0</v>
      </c>
      <c r="AT124" s="135">
        <f t="shared" si="156"/>
        <v>0</v>
      </c>
      <c r="AU124" s="192">
        <f t="shared" si="157"/>
        <v>0</v>
      </c>
      <c r="AV124" s="192">
        <f t="shared" si="158"/>
        <v>0</v>
      </c>
      <c r="AW124" s="22">
        <f t="shared" si="159"/>
        <v>0</v>
      </c>
      <c r="AX124" s="22">
        <f t="shared" si="160"/>
        <v>0</v>
      </c>
      <c r="AY124" s="192">
        <f t="shared" si="161"/>
        <v>0</v>
      </c>
      <c r="AZ124" s="192">
        <f t="shared" si="162"/>
        <v>0</v>
      </c>
      <c r="BA124" s="138">
        <f t="shared" si="140"/>
        <v>0</v>
      </c>
      <c r="BB124" s="138">
        <f t="shared" si="141"/>
        <v>0</v>
      </c>
      <c r="BC124" s="138">
        <f t="shared" si="142"/>
        <v>0</v>
      </c>
      <c r="BD124" s="138">
        <f t="shared" si="143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5" hidden="1" customHeight="1">
      <c r="A125" s="208"/>
      <c r="B125" s="209"/>
      <c r="C125" s="229"/>
      <c r="D125" s="230">
        <f t="shared" si="166"/>
        <v>0</v>
      </c>
      <c r="E125" s="231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63"/>
        <v/>
      </c>
      <c r="Q125" s="219" t="str">
        <f t="shared" si="150"/>
        <v/>
      </c>
      <c r="R125" s="218" t="str">
        <f t="shared" si="164"/>
        <v/>
      </c>
      <c r="S125" s="219" t="str">
        <f t="shared" si="151"/>
        <v/>
      </c>
      <c r="T125" s="190">
        <f t="shared" si="127"/>
        <v>0</v>
      </c>
      <c r="U125" s="191">
        <f t="shared" si="128"/>
        <v>0</v>
      </c>
      <c r="V125" s="637"/>
      <c r="W125" s="637"/>
      <c r="X125" s="637"/>
      <c r="Y125" s="637"/>
      <c r="Z125" s="637"/>
      <c r="AA125" s="637"/>
      <c r="AB125" s="637"/>
      <c r="AC125" s="637"/>
      <c r="AD125" s="637"/>
      <c r="AE125" s="637"/>
      <c r="AF125" s="637"/>
      <c r="AG125" s="637"/>
      <c r="AH125" s="637"/>
      <c r="AI125" s="637"/>
      <c r="AJ125" s="637"/>
      <c r="AK125" s="637"/>
      <c r="AL125" s="637"/>
      <c r="AM125" s="638" t="str">
        <f t="shared" ca="1" si="152"/>
        <v/>
      </c>
      <c r="AN125" s="638"/>
      <c r="AO125" s="639" t="str">
        <f t="shared" ca="1" si="165"/>
        <v/>
      </c>
      <c r="AP125" s="639"/>
      <c r="AQ125" s="192">
        <f t="shared" si="153"/>
        <v>0</v>
      </c>
      <c r="AR125" s="192">
        <f t="shared" si="154"/>
        <v>0</v>
      </c>
      <c r="AS125" s="22">
        <f t="shared" si="155"/>
        <v>0</v>
      </c>
      <c r="AT125" s="135">
        <f t="shared" si="156"/>
        <v>0</v>
      </c>
      <c r="AU125" s="192">
        <f t="shared" si="157"/>
        <v>0</v>
      </c>
      <c r="AV125" s="192">
        <f t="shared" si="158"/>
        <v>0</v>
      </c>
      <c r="AW125" s="22">
        <f t="shared" si="159"/>
        <v>0</v>
      </c>
      <c r="AX125" s="22">
        <f t="shared" si="160"/>
        <v>0</v>
      </c>
      <c r="AY125" s="192">
        <f t="shared" si="161"/>
        <v>0</v>
      </c>
      <c r="AZ125" s="192">
        <f t="shared" si="162"/>
        <v>0</v>
      </c>
      <c r="BA125" s="138">
        <f t="shared" si="140"/>
        <v>0</v>
      </c>
      <c r="BB125" s="138">
        <f t="shared" si="141"/>
        <v>0</v>
      </c>
      <c r="BC125" s="138">
        <f t="shared" si="142"/>
        <v>0</v>
      </c>
      <c r="BD125" s="138">
        <f t="shared" si="143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5" hidden="1" customHeight="1">
      <c r="A126" s="20"/>
      <c r="C126" s="22"/>
      <c r="D126" s="220"/>
      <c r="E126" s="220"/>
      <c r="T126" s="190">
        <f t="shared" si="127"/>
        <v>0</v>
      </c>
      <c r="U126" s="191">
        <f t="shared" si="128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192"/>
      <c r="AV126" s="192"/>
      <c r="AW126" s="22"/>
      <c r="AX126" s="22"/>
      <c r="AY126" s="192"/>
      <c r="AZ126" s="192"/>
      <c r="BA126" s="223">
        <f t="shared" ref="BA126:BH126" si="167">SUM(BA116:BA125)</f>
        <v>0</v>
      </c>
      <c r="BB126" s="223">
        <f t="shared" si="167"/>
        <v>0</v>
      </c>
      <c r="BC126" s="223">
        <f t="shared" si="167"/>
        <v>0</v>
      </c>
      <c r="BD126" s="223">
        <f t="shared" si="167"/>
        <v>0</v>
      </c>
      <c r="BE126" s="223">
        <f t="shared" si="167"/>
        <v>0</v>
      </c>
      <c r="BF126" s="223">
        <f t="shared" si="167"/>
        <v>0</v>
      </c>
      <c r="BG126" s="223">
        <f t="shared" si="167"/>
        <v>0</v>
      </c>
      <c r="BH126" s="223">
        <f t="shared" si="167"/>
        <v>0</v>
      </c>
      <c r="BI126" s="22">
        <f>SUM(BA126:BH126)</f>
        <v>0</v>
      </c>
    </row>
    <row r="127" spans="1:61" ht="15" hidden="1" customHeight="1">
      <c r="A127" s="177"/>
      <c r="B127" s="178"/>
      <c r="C127" s="224"/>
      <c r="D127" s="225">
        <f>E27</f>
        <v>0</v>
      </c>
      <c r="E127" s="181" t="str">
        <f>E3</f>
        <v>TV Otterberg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8">IF(G127="","",G127+I127+K127+M127+O127)</f>
        <v/>
      </c>
      <c r="R127" s="188" t="str">
        <f>IF(F127="","",AQ127+AS127+AU127+AW127+AY127)</f>
        <v/>
      </c>
      <c r="S127" s="189" t="str">
        <f t="shared" ref="S127:S136" si="169">IF(G127="","",AR127+AT127+AV127+AX127+AZ127)</f>
        <v/>
      </c>
      <c r="T127" s="190">
        <f t="shared" si="127"/>
        <v>0</v>
      </c>
      <c r="U127" s="191">
        <f t="shared" si="128"/>
        <v>0</v>
      </c>
      <c r="V127" s="629"/>
      <c r="W127" s="629"/>
      <c r="X127" s="629"/>
      <c r="Y127" s="629"/>
      <c r="Z127" s="629"/>
      <c r="AA127" s="629"/>
      <c r="AB127" s="629"/>
      <c r="AC127" s="629"/>
      <c r="AD127" s="629"/>
      <c r="AE127" s="629"/>
      <c r="AF127" s="629"/>
      <c r="AG127" s="629"/>
      <c r="AH127" s="629"/>
      <c r="AI127" s="629"/>
      <c r="AJ127" s="629"/>
      <c r="AK127" s="629"/>
      <c r="AL127" s="629"/>
      <c r="AM127" s="630" t="str">
        <f t="shared" ref="AM127:AM136" ca="1" si="170">IF(U127&lt;&gt;"","",IF(C127&lt;&gt;"","verlegt",IF(B127&lt;TODAY(),"offen","")))</f>
        <v/>
      </c>
      <c r="AN127" s="630"/>
      <c r="AO127" s="631" t="str">
        <f ca="1">IF(U127&lt;&gt;"","",IF(C127="","",IF(C127&lt;TODAY(),"offen","")))</f>
        <v/>
      </c>
      <c r="AP127" s="631"/>
      <c r="AQ127" s="192">
        <f t="shared" ref="AQ127:AQ136" si="171">IF(F127&gt;G127,1,0)</f>
        <v>0</v>
      </c>
      <c r="AR127" s="192">
        <f t="shared" ref="AR127:AR136" si="172">IF(G127&gt;F127,1,0)</f>
        <v>0</v>
      </c>
      <c r="AS127" s="22">
        <f t="shared" ref="AS127:AS136" si="173">IF(H127&gt;I127,1,0)</f>
        <v>0</v>
      </c>
      <c r="AT127" s="135">
        <f t="shared" ref="AT127:AT136" si="174">IF(I127&gt;H127,1,0)</f>
        <v>0</v>
      </c>
      <c r="AU127" s="192">
        <f t="shared" ref="AU127:AU136" si="175">IF(J127&gt;K127,1,0)</f>
        <v>0</v>
      </c>
      <c r="AV127" s="192">
        <f t="shared" ref="AV127:AV136" si="176">IF(K127&gt;J127,1,0)</f>
        <v>0</v>
      </c>
      <c r="AW127" s="22">
        <f t="shared" ref="AW127:AW136" si="177">IF(L127&gt;M127,1,0)</f>
        <v>0</v>
      </c>
      <c r="AX127" s="22">
        <f t="shared" ref="AX127:AX136" si="178">IF(M127&gt;L127,1,0)</f>
        <v>0</v>
      </c>
      <c r="AY127" s="192">
        <f t="shared" ref="AY127:AY136" si="179">IF(N127&gt;O127,1,0)</f>
        <v>0</v>
      </c>
      <c r="AZ127" s="192">
        <f t="shared" ref="AZ127:AZ136" si="180">IF(O127&gt;N127,1,0)</f>
        <v>0</v>
      </c>
      <c r="BA127" s="138">
        <f t="shared" si="140"/>
        <v>0</v>
      </c>
      <c r="BB127" s="138">
        <f t="shared" si="141"/>
        <v>0</v>
      </c>
      <c r="BC127" s="138">
        <f t="shared" si="142"/>
        <v>0</v>
      </c>
      <c r="BD127" s="138">
        <f t="shared" si="143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5" hidden="1" customHeight="1">
      <c r="A128" s="194"/>
      <c r="B128" s="195"/>
      <c r="C128" s="228"/>
      <c r="D128" s="227">
        <f>D127</f>
        <v>0</v>
      </c>
      <c r="E128" s="198" t="str">
        <f>E6</f>
        <v>Feuerball KL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81">IF(F128="","",F128+H128+J128+L128+N128)</f>
        <v/>
      </c>
      <c r="Q128" s="206" t="str">
        <f t="shared" si="168"/>
        <v/>
      </c>
      <c r="R128" s="205" t="str">
        <f t="shared" ref="R128:R136" si="182">IF(F128="","",AQ128+AS128+AU128+AW128+AY128)</f>
        <v/>
      </c>
      <c r="S128" s="206" t="str">
        <f t="shared" si="169"/>
        <v/>
      </c>
      <c r="T128" s="190">
        <f t="shared" si="127"/>
        <v>0</v>
      </c>
      <c r="U128" s="191">
        <f t="shared" si="128"/>
        <v>0</v>
      </c>
      <c r="V128" s="632"/>
      <c r="W128" s="632"/>
      <c r="X128" s="632"/>
      <c r="Y128" s="632"/>
      <c r="Z128" s="632"/>
      <c r="AA128" s="632"/>
      <c r="AB128" s="632"/>
      <c r="AC128" s="632"/>
      <c r="AD128" s="632"/>
      <c r="AE128" s="632"/>
      <c r="AF128" s="632"/>
      <c r="AG128" s="632"/>
      <c r="AH128" s="632"/>
      <c r="AI128" s="632"/>
      <c r="AJ128" s="632"/>
      <c r="AK128" s="632"/>
      <c r="AL128" s="632"/>
      <c r="AM128" s="633" t="str">
        <f t="shared" ca="1" si="170"/>
        <v/>
      </c>
      <c r="AN128" s="633"/>
      <c r="AO128" s="634" t="str">
        <f t="shared" ref="AO128:AO136" ca="1" si="183">IF(U128&lt;&gt;"","",IF(C128="","",IF(C128&lt;TODAY(),"offen","")))</f>
        <v/>
      </c>
      <c r="AP128" s="634"/>
      <c r="AQ128" s="192">
        <f t="shared" si="171"/>
        <v>0</v>
      </c>
      <c r="AR128" s="192">
        <f t="shared" si="172"/>
        <v>0</v>
      </c>
      <c r="AS128" s="22">
        <f t="shared" si="173"/>
        <v>0</v>
      </c>
      <c r="AT128" s="135">
        <f t="shared" si="174"/>
        <v>0</v>
      </c>
      <c r="AU128" s="192">
        <f t="shared" si="175"/>
        <v>0</v>
      </c>
      <c r="AV128" s="192">
        <f t="shared" si="176"/>
        <v>0</v>
      </c>
      <c r="AW128" s="22">
        <f t="shared" si="177"/>
        <v>0</v>
      </c>
      <c r="AX128" s="22">
        <f t="shared" si="178"/>
        <v>0</v>
      </c>
      <c r="AY128" s="192">
        <f t="shared" si="179"/>
        <v>0</v>
      </c>
      <c r="AZ128" s="192">
        <f t="shared" si="180"/>
        <v>0</v>
      </c>
      <c r="BA128" s="138">
        <f t="shared" si="140"/>
        <v>0</v>
      </c>
      <c r="BB128" s="138">
        <f t="shared" si="141"/>
        <v>0</v>
      </c>
      <c r="BC128" s="138">
        <f t="shared" si="142"/>
        <v>0</v>
      </c>
      <c r="BD128" s="138">
        <f t="shared" si="143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5" hidden="1" customHeight="1">
      <c r="A129" s="194"/>
      <c r="B129" s="195"/>
      <c r="C129" s="228"/>
      <c r="D129" s="227">
        <f t="shared" ref="D129:D136" si="184">D128</f>
        <v>0</v>
      </c>
      <c r="E129" s="198" t="str">
        <f>E9</f>
        <v>Rodenbach/Weilerbach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81"/>
        <v/>
      </c>
      <c r="Q129" s="206" t="str">
        <f t="shared" si="168"/>
        <v/>
      </c>
      <c r="R129" s="205" t="str">
        <f t="shared" si="182"/>
        <v/>
      </c>
      <c r="S129" s="206" t="str">
        <f t="shared" si="169"/>
        <v/>
      </c>
      <c r="T129" s="190">
        <f t="shared" si="127"/>
        <v>0</v>
      </c>
      <c r="U129" s="191">
        <f t="shared" si="128"/>
        <v>0</v>
      </c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/>
      <c r="AH129" s="632"/>
      <c r="AI129" s="632"/>
      <c r="AJ129" s="632"/>
      <c r="AK129" s="632"/>
      <c r="AL129" s="632"/>
      <c r="AM129" s="633" t="str">
        <f t="shared" ca="1" si="170"/>
        <v/>
      </c>
      <c r="AN129" s="633"/>
      <c r="AO129" s="634" t="str">
        <f t="shared" ca="1" si="183"/>
        <v/>
      </c>
      <c r="AP129" s="634"/>
      <c r="AQ129" s="192">
        <f t="shared" si="171"/>
        <v>0</v>
      </c>
      <c r="AR129" s="192">
        <f t="shared" si="172"/>
        <v>0</v>
      </c>
      <c r="AS129" s="22">
        <f t="shared" si="173"/>
        <v>0</v>
      </c>
      <c r="AT129" s="135">
        <f t="shared" si="174"/>
        <v>0</v>
      </c>
      <c r="AU129" s="192">
        <f t="shared" si="175"/>
        <v>0</v>
      </c>
      <c r="AV129" s="192">
        <f t="shared" si="176"/>
        <v>0</v>
      </c>
      <c r="AW129" s="22">
        <f t="shared" si="177"/>
        <v>0</v>
      </c>
      <c r="AX129" s="22">
        <f t="shared" si="178"/>
        <v>0</v>
      </c>
      <c r="AY129" s="192">
        <f t="shared" si="179"/>
        <v>0</v>
      </c>
      <c r="AZ129" s="192">
        <f t="shared" si="180"/>
        <v>0</v>
      </c>
      <c r="BA129" s="138">
        <f t="shared" si="140"/>
        <v>0</v>
      </c>
      <c r="BB129" s="138">
        <f t="shared" si="141"/>
        <v>0</v>
      </c>
      <c r="BC129" s="138">
        <f t="shared" si="142"/>
        <v>0</v>
      </c>
      <c r="BD129" s="138">
        <f t="shared" si="143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5" hidden="1" customHeight="1">
      <c r="A130" s="194"/>
      <c r="B130" s="195"/>
      <c r="C130" s="228"/>
      <c r="D130" s="227">
        <f t="shared" si="184"/>
        <v>0</v>
      </c>
      <c r="E130" s="198" t="str">
        <f>E12</f>
        <v>TV Rodenbach US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81"/>
        <v/>
      </c>
      <c r="Q130" s="206" t="str">
        <f t="shared" si="168"/>
        <v/>
      </c>
      <c r="R130" s="205" t="str">
        <f t="shared" si="182"/>
        <v/>
      </c>
      <c r="S130" s="206" t="str">
        <f t="shared" si="169"/>
        <v/>
      </c>
      <c r="T130" s="190">
        <f t="shared" si="127"/>
        <v>0</v>
      </c>
      <c r="U130" s="191">
        <f t="shared" si="128"/>
        <v>0</v>
      </c>
      <c r="V130" s="632"/>
      <c r="W130" s="632"/>
      <c r="X130" s="632"/>
      <c r="Y130" s="632"/>
      <c r="Z130" s="632"/>
      <c r="AA130" s="632"/>
      <c r="AB130" s="632"/>
      <c r="AC130" s="632"/>
      <c r="AD130" s="632"/>
      <c r="AE130" s="632"/>
      <c r="AF130" s="632"/>
      <c r="AG130" s="632"/>
      <c r="AH130" s="632"/>
      <c r="AI130" s="632"/>
      <c r="AJ130" s="632"/>
      <c r="AK130" s="632"/>
      <c r="AL130" s="632"/>
      <c r="AM130" s="636" t="str">
        <f t="shared" ca="1" si="170"/>
        <v/>
      </c>
      <c r="AN130" s="636"/>
      <c r="AO130" s="634" t="str">
        <f t="shared" ca="1" si="183"/>
        <v/>
      </c>
      <c r="AP130" s="634"/>
      <c r="AQ130" s="192">
        <f t="shared" si="171"/>
        <v>0</v>
      </c>
      <c r="AR130" s="192">
        <f t="shared" si="172"/>
        <v>0</v>
      </c>
      <c r="AS130" s="22">
        <f t="shared" si="173"/>
        <v>0</v>
      </c>
      <c r="AT130" s="135">
        <f t="shared" si="174"/>
        <v>0</v>
      </c>
      <c r="AU130" s="192">
        <f t="shared" si="175"/>
        <v>0</v>
      </c>
      <c r="AV130" s="192">
        <f t="shared" si="176"/>
        <v>0</v>
      </c>
      <c r="AW130" s="22">
        <f t="shared" si="177"/>
        <v>0</v>
      </c>
      <c r="AX130" s="22">
        <f t="shared" si="178"/>
        <v>0</v>
      </c>
      <c r="AY130" s="192">
        <f t="shared" si="179"/>
        <v>0</v>
      </c>
      <c r="AZ130" s="192">
        <f t="shared" si="180"/>
        <v>0</v>
      </c>
      <c r="BA130" s="138">
        <f t="shared" si="140"/>
        <v>0</v>
      </c>
      <c r="BB130" s="138">
        <f t="shared" si="141"/>
        <v>0</v>
      </c>
      <c r="BC130" s="138">
        <f t="shared" si="142"/>
        <v>0</v>
      </c>
      <c r="BD130" s="138">
        <f t="shared" si="143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5" hidden="1" customHeight="1">
      <c r="A131" s="194"/>
      <c r="B131" s="195"/>
      <c r="C131" s="228"/>
      <c r="D131" s="227">
        <f t="shared" si="184"/>
        <v>0</v>
      </c>
      <c r="E131" s="198" t="str">
        <f>E15</f>
        <v>Niederkirchen/Roßbach II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81"/>
        <v/>
      </c>
      <c r="Q131" s="206" t="str">
        <f t="shared" si="168"/>
        <v/>
      </c>
      <c r="R131" s="205" t="str">
        <f t="shared" si="182"/>
        <v/>
      </c>
      <c r="S131" s="206" t="str">
        <f t="shared" si="169"/>
        <v/>
      </c>
      <c r="T131" s="190">
        <f t="shared" si="127"/>
        <v>0</v>
      </c>
      <c r="U131" s="191">
        <f t="shared" si="128"/>
        <v>0</v>
      </c>
      <c r="V131" s="632"/>
      <c r="W131" s="632"/>
      <c r="X131" s="632"/>
      <c r="Y131" s="632"/>
      <c r="Z131" s="632"/>
      <c r="AA131" s="632"/>
      <c r="AB131" s="632"/>
      <c r="AC131" s="632"/>
      <c r="AD131" s="632"/>
      <c r="AE131" s="632"/>
      <c r="AF131" s="632"/>
      <c r="AG131" s="632"/>
      <c r="AH131" s="632"/>
      <c r="AI131" s="632"/>
      <c r="AJ131" s="632"/>
      <c r="AK131" s="632"/>
      <c r="AL131" s="632"/>
      <c r="AM131" s="633" t="str">
        <f t="shared" ca="1" si="170"/>
        <v/>
      </c>
      <c r="AN131" s="633"/>
      <c r="AO131" s="634" t="str">
        <f t="shared" ca="1" si="183"/>
        <v/>
      </c>
      <c r="AP131" s="634"/>
      <c r="AQ131" s="192">
        <f t="shared" si="171"/>
        <v>0</v>
      </c>
      <c r="AR131" s="192">
        <f t="shared" si="172"/>
        <v>0</v>
      </c>
      <c r="AS131" s="22">
        <f t="shared" si="173"/>
        <v>0</v>
      </c>
      <c r="AT131" s="135">
        <f t="shared" si="174"/>
        <v>0</v>
      </c>
      <c r="AU131" s="192">
        <f t="shared" si="175"/>
        <v>0</v>
      </c>
      <c r="AV131" s="192">
        <f t="shared" si="176"/>
        <v>0</v>
      </c>
      <c r="AW131" s="22">
        <f t="shared" si="177"/>
        <v>0</v>
      </c>
      <c r="AX131" s="22">
        <f t="shared" si="178"/>
        <v>0</v>
      </c>
      <c r="AY131" s="192">
        <f t="shared" si="179"/>
        <v>0</v>
      </c>
      <c r="AZ131" s="192">
        <f t="shared" si="180"/>
        <v>0</v>
      </c>
      <c r="BA131" s="138">
        <f t="shared" si="140"/>
        <v>0</v>
      </c>
      <c r="BB131" s="138">
        <f t="shared" si="141"/>
        <v>0</v>
      </c>
      <c r="BC131" s="138">
        <f t="shared" si="142"/>
        <v>0</v>
      </c>
      <c r="BD131" s="138">
        <f t="shared" si="143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5" hidden="1" customHeight="1">
      <c r="A132" s="194"/>
      <c r="B132" s="195"/>
      <c r="C132" s="228"/>
      <c r="D132" s="227">
        <f t="shared" si="184"/>
        <v>0</v>
      </c>
      <c r="E132" s="198">
        <f>E18</f>
        <v>0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81"/>
        <v/>
      </c>
      <c r="Q132" s="206" t="str">
        <f t="shared" si="168"/>
        <v/>
      </c>
      <c r="R132" s="205" t="str">
        <f t="shared" si="182"/>
        <v/>
      </c>
      <c r="S132" s="206" t="str">
        <f t="shared" si="169"/>
        <v/>
      </c>
      <c r="T132" s="190">
        <f t="shared" si="127"/>
        <v>0</v>
      </c>
      <c r="U132" s="191">
        <f t="shared" si="128"/>
        <v>0</v>
      </c>
      <c r="V132" s="632"/>
      <c r="W132" s="632"/>
      <c r="X132" s="632"/>
      <c r="Y132" s="632"/>
      <c r="Z132" s="632"/>
      <c r="AA132" s="632"/>
      <c r="AB132" s="632"/>
      <c r="AC132" s="632"/>
      <c r="AD132" s="632"/>
      <c r="AE132" s="632"/>
      <c r="AF132" s="632"/>
      <c r="AG132" s="632"/>
      <c r="AH132" s="632"/>
      <c r="AI132" s="632"/>
      <c r="AJ132" s="632"/>
      <c r="AK132" s="632"/>
      <c r="AL132" s="632"/>
      <c r="AM132" s="633" t="str">
        <f t="shared" ca="1" si="170"/>
        <v/>
      </c>
      <c r="AN132" s="633"/>
      <c r="AO132" s="634" t="str">
        <f t="shared" ca="1" si="183"/>
        <v/>
      </c>
      <c r="AP132" s="634"/>
      <c r="AQ132" s="192">
        <f t="shared" si="171"/>
        <v>0</v>
      </c>
      <c r="AR132" s="192">
        <f t="shared" si="172"/>
        <v>0</v>
      </c>
      <c r="AS132" s="22">
        <f t="shared" si="173"/>
        <v>0</v>
      </c>
      <c r="AT132" s="135">
        <f t="shared" si="174"/>
        <v>0</v>
      </c>
      <c r="AU132" s="192">
        <f t="shared" si="175"/>
        <v>0</v>
      </c>
      <c r="AV132" s="192">
        <f t="shared" si="176"/>
        <v>0</v>
      </c>
      <c r="AW132" s="22">
        <f t="shared" si="177"/>
        <v>0</v>
      </c>
      <c r="AX132" s="22">
        <f t="shared" si="178"/>
        <v>0</v>
      </c>
      <c r="AY132" s="192">
        <f t="shared" si="179"/>
        <v>0</v>
      </c>
      <c r="AZ132" s="192">
        <f t="shared" si="180"/>
        <v>0</v>
      </c>
      <c r="BA132" s="138">
        <f t="shared" si="140"/>
        <v>0</v>
      </c>
      <c r="BB132" s="138">
        <f t="shared" si="141"/>
        <v>0</v>
      </c>
      <c r="BC132" s="138">
        <f t="shared" si="142"/>
        <v>0</v>
      </c>
      <c r="BD132" s="138">
        <f t="shared" si="143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5" hidden="1" customHeight="1">
      <c r="A133" s="194"/>
      <c r="B133" s="195"/>
      <c r="C133" s="228"/>
      <c r="D133" s="227">
        <f t="shared" si="184"/>
        <v>0</v>
      </c>
      <c r="E133" s="198">
        <f>E21</f>
        <v>0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81"/>
        <v/>
      </c>
      <c r="Q133" s="206" t="str">
        <f t="shared" si="168"/>
        <v/>
      </c>
      <c r="R133" s="205" t="str">
        <f t="shared" si="182"/>
        <v/>
      </c>
      <c r="S133" s="206" t="str">
        <f t="shared" si="169"/>
        <v/>
      </c>
      <c r="T133" s="190">
        <f t="shared" si="127"/>
        <v>0</v>
      </c>
      <c r="U133" s="191">
        <f t="shared" si="128"/>
        <v>0</v>
      </c>
      <c r="V133" s="632"/>
      <c r="W133" s="632"/>
      <c r="X133" s="632"/>
      <c r="Y133" s="632"/>
      <c r="Z133" s="632"/>
      <c r="AA133" s="632"/>
      <c r="AB133" s="632"/>
      <c r="AC133" s="632"/>
      <c r="AD133" s="632"/>
      <c r="AE133" s="632"/>
      <c r="AF133" s="632"/>
      <c r="AG133" s="632"/>
      <c r="AH133" s="632"/>
      <c r="AI133" s="632"/>
      <c r="AJ133" s="632"/>
      <c r="AK133" s="632"/>
      <c r="AL133" s="632"/>
      <c r="AM133" s="633" t="str">
        <f t="shared" ca="1" si="170"/>
        <v/>
      </c>
      <c r="AN133" s="633"/>
      <c r="AO133" s="634" t="str">
        <f t="shared" ca="1" si="183"/>
        <v/>
      </c>
      <c r="AP133" s="634"/>
      <c r="AQ133" s="192">
        <f t="shared" si="171"/>
        <v>0</v>
      </c>
      <c r="AR133" s="192">
        <f t="shared" si="172"/>
        <v>0</v>
      </c>
      <c r="AS133" s="22">
        <f t="shared" si="173"/>
        <v>0</v>
      </c>
      <c r="AT133" s="135">
        <f t="shared" si="174"/>
        <v>0</v>
      </c>
      <c r="AU133" s="192">
        <f t="shared" si="175"/>
        <v>0</v>
      </c>
      <c r="AV133" s="192">
        <f t="shared" si="176"/>
        <v>0</v>
      </c>
      <c r="AW133" s="22">
        <f t="shared" si="177"/>
        <v>0</v>
      </c>
      <c r="AX133" s="22">
        <f t="shared" si="178"/>
        <v>0</v>
      </c>
      <c r="AY133" s="192">
        <f t="shared" si="179"/>
        <v>0</v>
      </c>
      <c r="AZ133" s="192">
        <f t="shared" si="180"/>
        <v>0</v>
      </c>
      <c r="BA133" s="138">
        <f t="shared" si="140"/>
        <v>0</v>
      </c>
      <c r="BB133" s="138">
        <f t="shared" si="141"/>
        <v>0</v>
      </c>
      <c r="BC133" s="138">
        <f t="shared" si="142"/>
        <v>0</v>
      </c>
      <c r="BD133" s="138">
        <f t="shared" si="143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5" hidden="1" customHeight="1">
      <c r="A134" s="194"/>
      <c r="B134" s="195"/>
      <c r="C134" s="228"/>
      <c r="D134" s="227">
        <f t="shared" si="184"/>
        <v>0</v>
      </c>
      <c r="E134" s="198">
        <f>E24</f>
        <v>0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81"/>
        <v/>
      </c>
      <c r="Q134" s="206" t="str">
        <f t="shared" si="168"/>
        <v/>
      </c>
      <c r="R134" s="205" t="str">
        <f t="shared" si="182"/>
        <v/>
      </c>
      <c r="S134" s="206" t="str">
        <f t="shared" si="169"/>
        <v/>
      </c>
      <c r="T134" s="190">
        <f t="shared" si="127"/>
        <v>0</v>
      </c>
      <c r="U134" s="191">
        <f t="shared" si="128"/>
        <v>0</v>
      </c>
      <c r="V134" s="632"/>
      <c r="W134" s="632"/>
      <c r="X134" s="632"/>
      <c r="Y134" s="632"/>
      <c r="Z134" s="632"/>
      <c r="AA134" s="632"/>
      <c r="AB134" s="632"/>
      <c r="AC134" s="632"/>
      <c r="AD134" s="632"/>
      <c r="AE134" s="632"/>
      <c r="AF134" s="632"/>
      <c r="AG134" s="632"/>
      <c r="AH134" s="632"/>
      <c r="AI134" s="632"/>
      <c r="AJ134" s="632"/>
      <c r="AK134" s="632"/>
      <c r="AL134" s="632"/>
      <c r="AM134" s="633" t="str">
        <f t="shared" ca="1" si="170"/>
        <v/>
      </c>
      <c r="AN134" s="633"/>
      <c r="AO134" s="634" t="str">
        <f t="shared" ca="1" si="183"/>
        <v/>
      </c>
      <c r="AP134" s="634"/>
      <c r="AQ134" s="192">
        <f t="shared" si="171"/>
        <v>0</v>
      </c>
      <c r="AR134" s="192">
        <f t="shared" si="172"/>
        <v>0</v>
      </c>
      <c r="AS134" s="22">
        <f t="shared" si="173"/>
        <v>0</v>
      </c>
      <c r="AT134" s="135">
        <f t="shared" si="174"/>
        <v>0</v>
      </c>
      <c r="AU134" s="192">
        <f t="shared" si="175"/>
        <v>0</v>
      </c>
      <c r="AV134" s="192">
        <f t="shared" si="176"/>
        <v>0</v>
      </c>
      <c r="AW134" s="22">
        <f t="shared" si="177"/>
        <v>0</v>
      </c>
      <c r="AX134" s="22">
        <f t="shared" si="178"/>
        <v>0</v>
      </c>
      <c r="AY134" s="192">
        <f t="shared" si="179"/>
        <v>0</v>
      </c>
      <c r="AZ134" s="192">
        <f t="shared" si="180"/>
        <v>0</v>
      </c>
      <c r="BA134" s="138">
        <f t="shared" si="140"/>
        <v>0</v>
      </c>
      <c r="BB134" s="138">
        <f t="shared" si="141"/>
        <v>0</v>
      </c>
      <c r="BC134" s="138">
        <f t="shared" si="142"/>
        <v>0</v>
      </c>
      <c r="BD134" s="138">
        <f t="shared" si="143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5" hidden="1" customHeight="1">
      <c r="A135" s="194"/>
      <c r="B135" s="195"/>
      <c r="C135" s="228"/>
      <c r="D135" s="227">
        <f t="shared" si="184"/>
        <v>0</v>
      </c>
      <c r="E135" s="198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81"/>
        <v/>
      </c>
      <c r="Q135" s="206" t="str">
        <f t="shared" si="168"/>
        <v/>
      </c>
      <c r="R135" s="205" t="str">
        <f t="shared" si="182"/>
        <v/>
      </c>
      <c r="S135" s="206" t="str">
        <f t="shared" si="169"/>
        <v/>
      </c>
      <c r="T135" s="190">
        <f t="shared" si="127"/>
        <v>0</v>
      </c>
      <c r="U135" s="191">
        <f t="shared" si="128"/>
        <v>0</v>
      </c>
      <c r="V135" s="632"/>
      <c r="W135" s="632"/>
      <c r="X135" s="632"/>
      <c r="Y135" s="632"/>
      <c r="Z135" s="632"/>
      <c r="AA135" s="632"/>
      <c r="AB135" s="632"/>
      <c r="AC135" s="632"/>
      <c r="AD135" s="632"/>
      <c r="AE135" s="632"/>
      <c r="AF135" s="632"/>
      <c r="AG135" s="632"/>
      <c r="AH135" s="632"/>
      <c r="AI135" s="632"/>
      <c r="AJ135" s="632"/>
      <c r="AK135" s="632"/>
      <c r="AL135" s="632"/>
      <c r="AM135" s="633" t="str">
        <f t="shared" ca="1" si="170"/>
        <v/>
      </c>
      <c r="AN135" s="633"/>
      <c r="AO135" s="634" t="str">
        <f t="shared" ca="1" si="183"/>
        <v/>
      </c>
      <c r="AP135" s="634"/>
      <c r="AQ135" s="192">
        <f t="shared" si="171"/>
        <v>0</v>
      </c>
      <c r="AR135" s="192">
        <f t="shared" si="172"/>
        <v>0</v>
      </c>
      <c r="AS135" s="22">
        <f t="shared" si="173"/>
        <v>0</v>
      </c>
      <c r="AT135" s="135">
        <f t="shared" si="174"/>
        <v>0</v>
      </c>
      <c r="AU135" s="192">
        <f t="shared" si="175"/>
        <v>0</v>
      </c>
      <c r="AV135" s="192">
        <f t="shared" si="176"/>
        <v>0</v>
      </c>
      <c r="AW135" s="22">
        <f t="shared" si="177"/>
        <v>0</v>
      </c>
      <c r="AX135" s="22">
        <f t="shared" si="178"/>
        <v>0</v>
      </c>
      <c r="AY135" s="192">
        <f t="shared" si="179"/>
        <v>0</v>
      </c>
      <c r="AZ135" s="192">
        <f t="shared" si="180"/>
        <v>0</v>
      </c>
      <c r="BA135" s="138">
        <f t="shared" si="140"/>
        <v>0</v>
      </c>
      <c r="BB135" s="138">
        <f t="shared" si="141"/>
        <v>0</v>
      </c>
      <c r="BC135" s="138">
        <f t="shared" si="142"/>
        <v>0</v>
      </c>
      <c r="BD135" s="138">
        <f t="shared" si="143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5" hidden="1" customHeight="1">
      <c r="A136" s="208"/>
      <c r="B136" s="209"/>
      <c r="C136" s="229"/>
      <c r="D136" s="230">
        <f t="shared" si="184"/>
        <v>0</v>
      </c>
      <c r="E136" s="231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81"/>
        <v/>
      </c>
      <c r="Q136" s="219" t="str">
        <f t="shared" si="168"/>
        <v/>
      </c>
      <c r="R136" s="218" t="str">
        <f t="shared" si="182"/>
        <v/>
      </c>
      <c r="S136" s="219" t="str">
        <f t="shared" si="169"/>
        <v/>
      </c>
      <c r="T136" s="190">
        <f t="shared" si="127"/>
        <v>0</v>
      </c>
      <c r="U136" s="191">
        <f t="shared" si="128"/>
        <v>0</v>
      </c>
      <c r="V136" s="637"/>
      <c r="W136" s="637"/>
      <c r="X136" s="637"/>
      <c r="Y136" s="637"/>
      <c r="Z136" s="637"/>
      <c r="AA136" s="637"/>
      <c r="AB136" s="637"/>
      <c r="AC136" s="637"/>
      <c r="AD136" s="637"/>
      <c r="AE136" s="637"/>
      <c r="AF136" s="637"/>
      <c r="AG136" s="637"/>
      <c r="AH136" s="637"/>
      <c r="AI136" s="637"/>
      <c r="AJ136" s="637"/>
      <c r="AK136" s="637"/>
      <c r="AL136" s="637"/>
      <c r="AM136" s="638" t="str">
        <f t="shared" ca="1" si="170"/>
        <v/>
      </c>
      <c r="AN136" s="638"/>
      <c r="AO136" s="639" t="str">
        <f t="shared" ca="1" si="183"/>
        <v/>
      </c>
      <c r="AP136" s="639"/>
      <c r="AQ136" s="192">
        <f t="shared" si="171"/>
        <v>0</v>
      </c>
      <c r="AR136" s="192">
        <f t="shared" si="172"/>
        <v>0</v>
      </c>
      <c r="AS136" s="22">
        <f t="shared" si="173"/>
        <v>0</v>
      </c>
      <c r="AT136" s="135">
        <f t="shared" si="174"/>
        <v>0</v>
      </c>
      <c r="AU136" s="192">
        <f t="shared" si="175"/>
        <v>0</v>
      </c>
      <c r="AV136" s="192">
        <f t="shared" si="176"/>
        <v>0</v>
      </c>
      <c r="AW136" s="22">
        <f t="shared" si="177"/>
        <v>0</v>
      </c>
      <c r="AX136" s="22">
        <f t="shared" si="178"/>
        <v>0</v>
      </c>
      <c r="AY136" s="192">
        <f t="shared" si="179"/>
        <v>0</v>
      </c>
      <c r="AZ136" s="192">
        <f t="shared" si="180"/>
        <v>0</v>
      </c>
      <c r="BA136" s="138">
        <f t="shared" si="140"/>
        <v>0</v>
      </c>
      <c r="BB136" s="138">
        <f t="shared" si="141"/>
        <v>0</v>
      </c>
      <c r="BC136" s="138">
        <f t="shared" si="142"/>
        <v>0</v>
      </c>
      <c r="BD136" s="138">
        <f t="shared" si="143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5" hidden="1" customHeight="1">
      <c r="A137" s="20"/>
      <c r="C137" s="22"/>
      <c r="D137" s="220"/>
      <c r="E137" s="220"/>
      <c r="T137" s="190">
        <f t="shared" si="127"/>
        <v>0</v>
      </c>
      <c r="U137" s="191">
        <f t="shared" si="128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192"/>
      <c r="AV137" s="192"/>
      <c r="AW137" s="22"/>
      <c r="AX137" s="22"/>
      <c r="AY137" s="192"/>
      <c r="AZ137" s="192"/>
      <c r="BA137" s="223">
        <f t="shared" ref="BA137:BH137" si="185">SUM(BA127:BA136)</f>
        <v>0</v>
      </c>
      <c r="BB137" s="223">
        <f t="shared" si="185"/>
        <v>0</v>
      </c>
      <c r="BC137" s="223">
        <f t="shared" si="185"/>
        <v>0</v>
      </c>
      <c r="BD137" s="223">
        <f t="shared" si="185"/>
        <v>0</v>
      </c>
      <c r="BE137" s="223">
        <f t="shared" si="185"/>
        <v>0</v>
      </c>
      <c r="BF137" s="223">
        <f t="shared" si="185"/>
        <v>0</v>
      </c>
      <c r="BG137" s="223">
        <f t="shared" si="185"/>
        <v>0</v>
      </c>
      <c r="BH137" s="223">
        <f t="shared" si="185"/>
        <v>0</v>
      </c>
      <c r="BI137" s="22">
        <f>SUM(BA137:BH137)</f>
        <v>0</v>
      </c>
    </row>
    <row r="138" spans="1:61" ht="15" hidden="1" customHeight="1">
      <c r="A138" s="177"/>
      <c r="B138" s="178"/>
      <c r="C138" s="224"/>
      <c r="D138" s="225">
        <f>E30</f>
        <v>0</v>
      </c>
      <c r="E138" s="181" t="str">
        <f>E3</f>
        <v>TV Otterberg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86">IF(G138="","",G138+I138+K138+M138+O138)</f>
        <v/>
      </c>
      <c r="R138" s="188" t="str">
        <f>IF(F138="","",AQ138+AS138+AU138+AW138+AY138)</f>
        <v/>
      </c>
      <c r="S138" s="189" t="str">
        <f t="shared" ref="S138:S147" si="187">IF(G138="","",AR138+AT138+AV138+AX138+AZ138)</f>
        <v/>
      </c>
      <c r="T138" s="190">
        <f t="shared" si="127"/>
        <v>0</v>
      </c>
      <c r="U138" s="191">
        <f t="shared" si="128"/>
        <v>0</v>
      </c>
      <c r="V138" s="629"/>
      <c r="W138" s="629"/>
      <c r="X138" s="629"/>
      <c r="Y138" s="629"/>
      <c r="Z138" s="629"/>
      <c r="AA138" s="629"/>
      <c r="AB138" s="629"/>
      <c r="AC138" s="629"/>
      <c r="AD138" s="629"/>
      <c r="AE138" s="629"/>
      <c r="AF138" s="629"/>
      <c r="AG138" s="629"/>
      <c r="AH138" s="629"/>
      <c r="AI138" s="629"/>
      <c r="AJ138" s="629"/>
      <c r="AK138" s="629"/>
      <c r="AL138" s="629"/>
      <c r="AM138" s="630" t="str">
        <f t="shared" ref="AM138:AM147" ca="1" si="188">IF(U138&lt;&gt;"","",IF(C138&lt;&gt;"","verlegt",IF(B138&lt;TODAY(),"offen","")))</f>
        <v/>
      </c>
      <c r="AN138" s="630"/>
      <c r="AO138" s="631" t="str">
        <f ca="1">IF(U138&lt;&gt;"","",IF(C138="","",IF(C138&lt;TODAY(),"offen","")))</f>
        <v/>
      </c>
      <c r="AP138" s="631"/>
      <c r="AQ138" s="192">
        <f t="shared" ref="AQ138:AQ147" si="189">IF(F138&gt;G138,1,0)</f>
        <v>0</v>
      </c>
      <c r="AR138" s="192">
        <f t="shared" ref="AR138:AR147" si="190">IF(G138&gt;F138,1,0)</f>
        <v>0</v>
      </c>
      <c r="AS138" s="22">
        <f t="shared" ref="AS138:AS147" si="191">IF(H138&gt;I138,1,0)</f>
        <v>0</v>
      </c>
      <c r="AT138" s="135">
        <f t="shared" ref="AT138:AT147" si="192">IF(I138&gt;H138,1,0)</f>
        <v>0</v>
      </c>
      <c r="AU138" s="192">
        <f t="shared" ref="AU138:AU147" si="193">IF(J138&gt;K138,1,0)</f>
        <v>0</v>
      </c>
      <c r="AV138" s="192">
        <f t="shared" ref="AV138:AV147" si="194">IF(K138&gt;J138,1,0)</f>
        <v>0</v>
      </c>
      <c r="AW138" s="22">
        <f t="shared" ref="AW138:AW147" si="195">IF(L138&gt;M138,1,0)</f>
        <v>0</v>
      </c>
      <c r="AX138" s="22">
        <f t="shared" ref="AX138:AX147" si="196">IF(M138&gt;L138,1,0)</f>
        <v>0</v>
      </c>
      <c r="AY138" s="192">
        <f t="shared" ref="AY138:AY147" si="197">IF(N138&gt;O138,1,0)</f>
        <v>0</v>
      </c>
      <c r="AZ138" s="192">
        <f t="shared" ref="AZ138:AZ147" si="198">IF(O138&gt;N138,1,0)</f>
        <v>0</v>
      </c>
      <c r="BA138" s="138">
        <f t="shared" si="140"/>
        <v>0</v>
      </c>
      <c r="BB138" s="138">
        <f t="shared" si="141"/>
        <v>0</v>
      </c>
      <c r="BC138" s="138">
        <f t="shared" si="142"/>
        <v>0</v>
      </c>
      <c r="BD138" s="138">
        <f t="shared" si="143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5" hidden="1" customHeight="1">
      <c r="A139" s="194"/>
      <c r="B139" s="195"/>
      <c r="C139" s="228"/>
      <c r="D139" s="227">
        <f>D138</f>
        <v>0</v>
      </c>
      <c r="E139" s="198" t="str">
        <f>E6</f>
        <v>Feuerball KL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9">IF(F139="","",F139+H139+J139+L139+N139)</f>
        <v/>
      </c>
      <c r="Q139" s="206" t="str">
        <f t="shared" si="186"/>
        <v/>
      </c>
      <c r="R139" s="205" t="str">
        <f t="shared" ref="R139:R147" si="200">IF(F139="","",AQ139+AS139+AU139+AW139+AY139)</f>
        <v/>
      </c>
      <c r="S139" s="206" t="str">
        <f t="shared" si="187"/>
        <v/>
      </c>
      <c r="T139" s="190">
        <f t="shared" si="127"/>
        <v>0</v>
      </c>
      <c r="U139" s="191">
        <f t="shared" si="128"/>
        <v>0</v>
      </c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2"/>
      <c r="AF139" s="632"/>
      <c r="AG139" s="632"/>
      <c r="AH139" s="632"/>
      <c r="AI139" s="632"/>
      <c r="AJ139" s="632"/>
      <c r="AK139" s="632"/>
      <c r="AL139" s="632"/>
      <c r="AM139" s="633" t="str">
        <f t="shared" ca="1" si="188"/>
        <v/>
      </c>
      <c r="AN139" s="633"/>
      <c r="AO139" s="634" t="str">
        <f t="shared" ref="AO139:AO147" ca="1" si="201">IF(U139&lt;&gt;"","",IF(C139="","",IF(C139&lt;TODAY(),"offen","")))</f>
        <v/>
      </c>
      <c r="AP139" s="634"/>
      <c r="AQ139" s="192">
        <f t="shared" si="189"/>
        <v>0</v>
      </c>
      <c r="AR139" s="192">
        <f t="shared" si="190"/>
        <v>0</v>
      </c>
      <c r="AS139" s="22">
        <f t="shared" si="191"/>
        <v>0</v>
      </c>
      <c r="AT139" s="135">
        <f t="shared" si="192"/>
        <v>0</v>
      </c>
      <c r="AU139" s="192">
        <f t="shared" si="193"/>
        <v>0</v>
      </c>
      <c r="AV139" s="192">
        <f t="shared" si="194"/>
        <v>0</v>
      </c>
      <c r="AW139" s="22">
        <f t="shared" si="195"/>
        <v>0</v>
      </c>
      <c r="AX139" s="22">
        <f t="shared" si="196"/>
        <v>0</v>
      </c>
      <c r="AY139" s="192">
        <f t="shared" si="197"/>
        <v>0</v>
      </c>
      <c r="AZ139" s="192">
        <f t="shared" si="198"/>
        <v>0</v>
      </c>
      <c r="BA139" s="138">
        <f t="shared" si="140"/>
        <v>0</v>
      </c>
      <c r="BB139" s="138">
        <f t="shared" si="141"/>
        <v>0</v>
      </c>
      <c r="BC139" s="138">
        <f t="shared" si="142"/>
        <v>0</v>
      </c>
      <c r="BD139" s="138">
        <f t="shared" si="143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5" hidden="1" customHeight="1">
      <c r="A140" s="194"/>
      <c r="B140" s="195"/>
      <c r="C140" s="228"/>
      <c r="D140" s="227">
        <f t="shared" ref="D140:D147" si="202">D139</f>
        <v>0</v>
      </c>
      <c r="E140" s="198" t="str">
        <f>E9</f>
        <v>Rodenbach/Weilerbach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9"/>
        <v/>
      </c>
      <c r="Q140" s="206" t="str">
        <f t="shared" si="186"/>
        <v/>
      </c>
      <c r="R140" s="205" t="str">
        <f t="shared" si="200"/>
        <v/>
      </c>
      <c r="S140" s="206" t="str">
        <f t="shared" si="187"/>
        <v/>
      </c>
      <c r="T140" s="190">
        <f t="shared" si="127"/>
        <v>0</v>
      </c>
      <c r="U140" s="191">
        <f t="shared" si="128"/>
        <v>0</v>
      </c>
      <c r="V140" s="632"/>
      <c r="W140" s="632"/>
      <c r="X140" s="632"/>
      <c r="Y140" s="632"/>
      <c r="Z140" s="632"/>
      <c r="AA140" s="632"/>
      <c r="AB140" s="632"/>
      <c r="AC140" s="632"/>
      <c r="AD140" s="632"/>
      <c r="AE140" s="632"/>
      <c r="AF140" s="632"/>
      <c r="AG140" s="632"/>
      <c r="AH140" s="632"/>
      <c r="AI140" s="632"/>
      <c r="AJ140" s="632"/>
      <c r="AK140" s="632"/>
      <c r="AL140" s="632"/>
      <c r="AM140" s="633" t="str">
        <f t="shared" ca="1" si="188"/>
        <v/>
      </c>
      <c r="AN140" s="633"/>
      <c r="AO140" s="634" t="str">
        <f t="shared" ca="1" si="201"/>
        <v/>
      </c>
      <c r="AP140" s="634"/>
      <c r="AQ140" s="192">
        <f t="shared" si="189"/>
        <v>0</v>
      </c>
      <c r="AR140" s="192">
        <f t="shared" si="190"/>
        <v>0</v>
      </c>
      <c r="AS140" s="22">
        <f t="shared" si="191"/>
        <v>0</v>
      </c>
      <c r="AT140" s="135">
        <f t="shared" si="192"/>
        <v>0</v>
      </c>
      <c r="AU140" s="192">
        <f t="shared" si="193"/>
        <v>0</v>
      </c>
      <c r="AV140" s="192">
        <f t="shared" si="194"/>
        <v>0</v>
      </c>
      <c r="AW140" s="22">
        <f t="shared" si="195"/>
        <v>0</v>
      </c>
      <c r="AX140" s="22">
        <f t="shared" si="196"/>
        <v>0</v>
      </c>
      <c r="AY140" s="192">
        <f t="shared" si="197"/>
        <v>0</v>
      </c>
      <c r="AZ140" s="192">
        <f t="shared" si="198"/>
        <v>0</v>
      </c>
      <c r="BA140" s="138">
        <f t="shared" si="140"/>
        <v>0</v>
      </c>
      <c r="BB140" s="138">
        <f t="shared" si="141"/>
        <v>0</v>
      </c>
      <c r="BC140" s="138">
        <f t="shared" si="142"/>
        <v>0</v>
      </c>
      <c r="BD140" s="138">
        <f t="shared" si="143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5" hidden="1" customHeight="1">
      <c r="A141" s="194"/>
      <c r="B141" s="195"/>
      <c r="C141" s="228"/>
      <c r="D141" s="227">
        <f t="shared" si="202"/>
        <v>0</v>
      </c>
      <c r="E141" s="198" t="str">
        <f>E12</f>
        <v>TV Rodenbach US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9"/>
        <v/>
      </c>
      <c r="Q141" s="206" t="str">
        <f t="shared" si="186"/>
        <v/>
      </c>
      <c r="R141" s="205" t="str">
        <f t="shared" si="200"/>
        <v/>
      </c>
      <c r="S141" s="206" t="str">
        <f t="shared" si="187"/>
        <v/>
      </c>
      <c r="T141" s="190">
        <f t="shared" si="127"/>
        <v>0</v>
      </c>
      <c r="U141" s="191">
        <f t="shared" si="128"/>
        <v>0</v>
      </c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2"/>
      <c r="AF141" s="632"/>
      <c r="AG141" s="632"/>
      <c r="AH141" s="632"/>
      <c r="AI141" s="632"/>
      <c r="AJ141" s="632"/>
      <c r="AK141" s="632"/>
      <c r="AL141" s="632"/>
      <c r="AM141" s="636" t="str">
        <f t="shared" ca="1" si="188"/>
        <v/>
      </c>
      <c r="AN141" s="636"/>
      <c r="AO141" s="634" t="str">
        <f t="shared" ca="1" si="201"/>
        <v/>
      </c>
      <c r="AP141" s="634"/>
      <c r="AQ141" s="192">
        <f t="shared" si="189"/>
        <v>0</v>
      </c>
      <c r="AR141" s="192">
        <f t="shared" si="190"/>
        <v>0</v>
      </c>
      <c r="AS141" s="22">
        <f t="shared" si="191"/>
        <v>0</v>
      </c>
      <c r="AT141" s="135">
        <f t="shared" si="192"/>
        <v>0</v>
      </c>
      <c r="AU141" s="192">
        <f t="shared" si="193"/>
        <v>0</v>
      </c>
      <c r="AV141" s="192">
        <f t="shared" si="194"/>
        <v>0</v>
      </c>
      <c r="AW141" s="22">
        <f t="shared" si="195"/>
        <v>0</v>
      </c>
      <c r="AX141" s="22">
        <f t="shared" si="196"/>
        <v>0</v>
      </c>
      <c r="AY141" s="192">
        <f t="shared" si="197"/>
        <v>0</v>
      </c>
      <c r="AZ141" s="192">
        <f t="shared" si="198"/>
        <v>0</v>
      </c>
      <c r="BA141" s="138">
        <f t="shared" si="140"/>
        <v>0</v>
      </c>
      <c r="BB141" s="138">
        <f t="shared" si="141"/>
        <v>0</v>
      </c>
      <c r="BC141" s="138">
        <f t="shared" si="142"/>
        <v>0</v>
      </c>
      <c r="BD141" s="138">
        <f t="shared" si="143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5" hidden="1" customHeight="1">
      <c r="A142" s="194"/>
      <c r="B142" s="195"/>
      <c r="C142" s="228"/>
      <c r="D142" s="227">
        <f t="shared" si="202"/>
        <v>0</v>
      </c>
      <c r="E142" s="198" t="str">
        <f>E15</f>
        <v>Niederkirchen/Roßbach II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9"/>
        <v/>
      </c>
      <c r="Q142" s="206" t="str">
        <f t="shared" si="186"/>
        <v/>
      </c>
      <c r="R142" s="205" t="str">
        <f t="shared" si="200"/>
        <v/>
      </c>
      <c r="S142" s="206" t="str">
        <f t="shared" si="187"/>
        <v/>
      </c>
      <c r="T142" s="190">
        <f t="shared" si="127"/>
        <v>0</v>
      </c>
      <c r="U142" s="191">
        <f t="shared" si="128"/>
        <v>0</v>
      </c>
      <c r="V142" s="632"/>
      <c r="W142" s="632"/>
      <c r="X142" s="632"/>
      <c r="Y142" s="632"/>
      <c r="Z142" s="632"/>
      <c r="AA142" s="632"/>
      <c r="AB142" s="632"/>
      <c r="AC142" s="632"/>
      <c r="AD142" s="632"/>
      <c r="AE142" s="632"/>
      <c r="AF142" s="632"/>
      <c r="AG142" s="632"/>
      <c r="AH142" s="632"/>
      <c r="AI142" s="632"/>
      <c r="AJ142" s="632"/>
      <c r="AK142" s="632"/>
      <c r="AL142" s="632"/>
      <c r="AM142" s="633" t="str">
        <f t="shared" ca="1" si="188"/>
        <v/>
      </c>
      <c r="AN142" s="633"/>
      <c r="AO142" s="634" t="str">
        <f t="shared" ca="1" si="201"/>
        <v/>
      </c>
      <c r="AP142" s="634"/>
      <c r="AQ142" s="192">
        <f t="shared" si="189"/>
        <v>0</v>
      </c>
      <c r="AR142" s="192">
        <f t="shared" si="190"/>
        <v>0</v>
      </c>
      <c r="AS142" s="22">
        <f t="shared" si="191"/>
        <v>0</v>
      </c>
      <c r="AT142" s="135">
        <f t="shared" si="192"/>
        <v>0</v>
      </c>
      <c r="AU142" s="192">
        <f t="shared" si="193"/>
        <v>0</v>
      </c>
      <c r="AV142" s="192">
        <f t="shared" si="194"/>
        <v>0</v>
      </c>
      <c r="AW142" s="22">
        <f t="shared" si="195"/>
        <v>0</v>
      </c>
      <c r="AX142" s="22">
        <f t="shared" si="196"/>
        <v>0</v>
      </c>
      <c r="AY142" s="192">
        <f t="shared" si="197"/>
        <v>0</v>
      </c>
      <c r="AZ142" s="192">
        <f t="shared" si="198"/>
        <v>0</v>
      </c>
      <c r="BA142" s="138">
        <f t="shared" si="140"/>
        <v>0</v>
      </c>
      <c r="BB142" s="138">
        <f t="shared" si="141"/>
        <v>0</v>
      </c>
      <c r="BC142" s="138">
        <f t="shared" si="142"/>
        <v>0</v>
      </c>
      <c r="BD142" s="138">
        <f t="shared" si="143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5" hidden="1" customHeight="1">
      <c r="A143" s="194"/>
      <c r="B143" s="195"/>
      <c r="C143" s="228"/>
      <c r="D143" s="227">
        <f t="shared" si="202"/>
        <v>0</v>
      </c>
      <c r="E143" s="198">
        <f>E18</f>
        <v>0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9"/>
        <v/>
      </c>
      <c r="Q143" s="206" t="str">
        <f t="shared" si="186"/>
        <v/>
      </c>
      <c r="R143" s="205" t="str">
        <f t="shared" si="200"/>
        <v/>
      </c>
      <c r="S143" s="206" t="str">
        <f t="shared" si="187"/>
        <v/>
      </c>
      <c r="T143" s="190">
        <f t="shared" si="127"/>
        <v>0</v>
      </c>
      <c r="U143" s="191">
        <f t="shared" si="128"/>
        <v>0</v>
      </c>
      <c r="V143" s="632"/>
      <c r="W143" s="632"/>
      <c r="X143" s="632"/>
      <c r="Y143" s="632"/>
      <c r="Z143" s="632"/>
      <c r="AA143" s="632"/>
      <c r="AB143" s="632"/>
      <c r="AC143" s="632"/>
      <c r="AD143" s="632"/>
      <c r="AE143" s="632"/>
      <c r="AF143" s="632"/>
      <c r="AG143" s="632"/>
      <c r="AH143" s="632"/>
      <c r="AI143" s="632"/>
      <c r="AJ143" s="632"/>
      <c r="AK143" s="632"/>
      <c r="AL143" s="632"/>
      <c r="AM143" s="633" t="str">
        <f t="shared" ca="1" si="188"/>
        <v/>
      </c>
      <c r="AN143" s="633"/>
      <c r="AO143" s="634" t="str">
        <f t="shared" ca="1" si="201"/>
        <v/>
      </c>
      <c r="AP143" s="634"/>
      <c r="AQ143" s="192">
        <f t="shared" si="189"/>
        <v>0</v>
      </c>
      <c r="AR143" s="192">
        <f t="shared" si="190"/>
        <v>0</v>
      </c>
      <c r="AS143" s="22">
        <f t="shared" si="191"/>
        <v>0</v>
      </c>
      <c r="AT143" s="135">
        <f t="shared" si="192"/>
        <v>0</v>
      </c>
      <c r="AU143" s="192">
        <f t="shared" si="193"/>
        <v>0</v>
      </c>
      <c r="AV143" s="192">
        <f t="shared" si="194"/>
        <v>0</v>
      </c>
      <c r="AW143" s="22">
        <f t="shared" si="195"/>
        <v>0</v>
      </c>
      <c r="AX143" s="22">
        <f t="shared" si="196"/>
        <v>0</v>
      </c>
      <c r="AY143" s="192">
        <f t="shared" si="197"/>
        <v>0</v>
      </c>
      <c r="AZ143" s="192">
        <f t="shared" si="198"/>
        <v>0</v>
      </c>
      <c r="BA143" s="138">
        <f t="shared" si="140"/>
        <v>0</v>
      </c>
      <c r="BB143" s="138">
        <f t="shared" si="141"/>
        <v>0</v>
      </c>
      <c r="BC143" s="138">
        <f t="shared" si="142"/>
        <v>0</v>
      </c>
      <c r="BD143" s="138">
        <f t="shared" si="143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5" hidden="1" customHeight="1">
      <c r="A144" s="194"/>
      <c r="B144" s="195"/>
      <c r="C144" s="228"/>
      <c r="D144" s="227">
        <f t="shared" si="202"/>
        <v>0</v>
      </c>
      <c r="E144" s="198">
        <f>E21</f>
        <v>0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9"/>
        <v/>
      </c>
      <c r="Q144" s="206" t="str">
        <f t="shared" si="186"/>
        <v/>
      </c>
      <c r="R144" s="205" t="str">
        <f t="shared" si="200"/>
        <v/>
      </c>
      <c r="S144" s="206" t="str">
        <f t="shared" si="187"/>
        <v/>
      </c>
      <c r="T144" s="190">
        <f t="shared" si="127"/>
        <v>0</v>
      </c>
      <c r="U144" s="191">
        <f t="shared" si="128"/>
        <v>0</v>
      </c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3" t="str">
        <f t="shared" ca="1" si="188"/>
        <v/>
      </c>
      <c r="AN144" s="633"/>
      <c r="AO144" s="634" t="str">
        <f t="shared" ca="1" si="201"/>
        <v/>
      </c>
      <c r="AP144" s="634"/>
      <c r="AQ144" s="192">
        <f t="shared" si="189"/>
        <v>0</v>
      </c>
      <c r="AR144" s="192">
        <f t="shared" si="190"/>
        <v>0</v>
      </c>
      <c r="AS144" s="22">
        <f t="shared" si="191"/>
        <v>0</v>
      </c>
      <c r="AT144" s="135">
        <f t="shared" si="192"/>
        <v>0</v>
      </c>
      <c r="AU144" s="192">
        <f t="shared" si="193"/>
        <v>0</v>
      </c>
      <c r="AV144" s="192">
        <f t="shared" si="194"/>
        <v>0</v>
      </c>
      <c r="AW144" s="22">
        <f t="shared" si="195"/>
        <v>0</v>
      </c>
      <c r="AX144" s="22">
        <f t="shared" si="196"/>
        <v>0</v>
      </c>
      <c r="AY144" s="192">
        <f t="shared" si="197"/>
        <v>0</v>
      </c>
      <c r="AZ144" s="192">
        <f t="shared" si="198"/>
        <v>0</v>
      </c>
      <c r="BA144" s="138">
        <f t="shared" si="140"/>
        <v>0</v>
      </c>
      <c r="BB144" s="138">
        <f t="shared" si="141"/>
        <v>0</v>
      </c>
      <c r="BC144" s="138">
        <f t="shared" si="142"/>
        <v>0</v>
      </c>
      <c r="BD144" s="138">
        <f t="shared" si="143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5" hidden="1" customHeight="1">
      <c r="A145" s="194"/>
      <c r="B145" s="195"/>
      <c r="C145" s="228"/>
      <c r="D145" s="227">
        <f t="shared" si="202"/>
        <v>0</v>
      </c>
      <c r="E145" s="198">
        <f>E24</f>
        <v>0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9"/>
        <v/>
      </c>
      <c r="Q145" s="206" t="str">
        <f t="shared" si="186"/>
        <v/>
      </c>
      <c r="R145" s="205" t="str">
        <f t="shared" si="200"/>
        <v/>
      </c>
      <c r="S145" s="206" t="str">
        <f t="shared" si="187"/>
        <v/>
      </c>
      <c r="T145" s="190">
        <f t="shared" si="127"/>
        <v>0</v>
      </c>
      <c r="U145" s="191">
        <f t="shared" si="128"/>
        <v>0</v>
      </c>
      <c r="V145" s="632"/>
      <c r="W145" s="632"/>
      <c r="X145" s="632"/>
      <c r="Y145" s="632"/>
      <c r="Z145" s="632"/>
      <c r="AA145" s="632"/>
      <c r="AB145" s="632"/>
      <c r="AC145" s="632"/>
      <c r="AD145" s="632"/>
      <c r="AE145" s="632"/>
      <c r="AF145" s="632"/>
      <c r="AG145" s="632"/>
      <c r="AH145" s="632"/>
      <c r="AI145" s="632"/>
      <c r="AJ145" s="632"/>
      <c r="AK145" s="632"/>
      <c r="AL145" s="632"/>
      <c r="AM145" s="633" t="str">
        <f t="shared" ca="1" si="188"/>
        <v/>
      </c>
      <c r="AN145" s="633"/>
      <c r="AO145" s="634" t="str">
        <f t="shared" ca="1" si="201"/>
        <v/>
      </c>
      <c r="AP145" s="634"/>
      <c r="AQ145" s="192">
        <f t="shared" si="189"/>
        <v>0</v>
      </c>
      <c r="AR145" s="192">
        <f t="shared" si="190"/>
        <v>0</v>
      </c>
      <c r="AS145" s="22">
        <f t="shared" si="191"/>
        <v>0</v>
      </c>
      <c r="AT145" s="135">
        <f t="shared" si="192"/>
        <v>0</v>
      </c>
      <c r="AU145" s="192">
        <f t="shared" si="193"/>
        <v>0</v>
      </c>
      <c r="AV145" s="192">
        <f t="shared" si="194"/>
        <v>0</v>
      </c>
      <c r="AW145" s="22">
        <f t="shared" si="195"/>
        <v>0</v>
      </c>
      <c r="AX145" s="22">
        <f t="shared" si="196"/>
        <v>0</v>
      </c>
      <c r="AY145" s="192">
        <f t="shared" si="197"/>
        <v>0</v>
      </c>
      <c r="AZ145" s="192">
        <f t="shared" si="198"/>
        <v>0</v>
      </c>
      <c r="BA145" s="138">
        <f t="shared" si="140"/>
        <v>0</v>
      </c>
      <c r="BB145" s="138">
        <f t="shared" si="141"/>
        <v>0</v>
      </c>
      <c r="BC145" s="138">
        <f t="shared" si="142"/>
        <v>0</v>
      </c>
      <c r="BD145" s="138">
        <f t="shared" si="143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5" hidden="1" customHeight="1">
      <c r="A146" s="194"/>
      <c r="B146" s="195"/>
      <c r="C146" s="228"/>
      <c r="D146" s="227">
        <f t="shared" si="202"/>
        <v>0</v>
      </c>
      <c r="E146" s="198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9"/>
        <v/>
      </c>
      <c r="Q146" s="206" t="str">
        <f t="shared" si="186"/>
        <v/>
      </c>
      <c r="R146" s="205" t="str">
        <f t="shared" si="200"/>
        <v/>
      </c>
      <c r="S146" s="206" t="str">
        <f t="shared" si="187"/>
        <v/>
      </c>
      <c r="T146" s="190">
        <f t="shared" si="127"/>
        <v>0</v>
      </c>
      <c r="U146" s="191">
        <f t="shared" si="128"/>
        <v>0</v>
      </c>
      <c r="V146" s="632"/>
      <c r="W146" s="632"/>
      <c r="X146" s="632"/>
      <c r="Y146" s="632"/>
      <c r="Z146" s="632"/>
      <c r="AA146" s="632"/>
      <c r="AB146" s="632"/>
      <c r="AC146" s="632"/>
      <c r="AD146" s="632"/>
      <c r="AE146" s="632"/>
      <c r="AF146" s="632"/>
      <c r="AG146" s="632"/>
      <c r="AH146" s="632"/>
      <c r="AI146" s="632"/>
      <c r="AJ146" s="632"/>
      <c r="AK146" s="632"/>
      <c r="AL146" s="632"/>
      <c r="AM146" s="633" t="str">
        <f t="shared" ca="1" si="188"/>
        <v/>
      </c>
      <c r="AN146" s="633"/>
      <c r="AO146" s="634" t="str">
        <f t="shared" ca="1" si="201"/>
        <v/>
      </c>
      <c r="AP146" s="634"/>
      <c r="AQ146" s="192">
        <f t="shared" si="189"/>
        <v>0</v>
      </c>
      <c r="AR146" s="192">
        <f t="shared" si="190"/>
        <v>0</v>
      </c>
      <c r="AS146" s="22">
        <f t="shared" si="191"/>
        <v>0</v>
      </c>
      <c r="AT146" s="135">
        <f t="shared" si="192"/>
        <v>0</v>
      </c>
      <c r="AU146" s="192">
        <f t="shared" si="193"/>
        <v>0</v>
      </c>
      <c r="AV146" s="192">
        <f t="shared" si="194"/>
        <v>0</v>
      </c>
      <c r="AW146" s="22">
        <f t="shared" si="195"/>
        <v>0</v>
      </c>
      <c r="AX146" s="22">
        <f t="shared" si="196"/>
        <v>0</v>
      </c>
      <c r="AY146" s="192">
        <f t="shared" si="197"/>
        <v>0</v>
      </c>
      <c r="AZ146" s="192">
        <f t="shared" si="198"/>
        <v>0</v>
      </c>
      <c r="BA146" s="138">
        <f t="shared" si="140"/>
        <v>0</v>
      </c>
      <c r="BB146" s="138">
        <f t="shared" si="141"/>
        <v>0</v>
      </c>
      <c r="BC146" s="138">
        <f t="shared" si="142"/>
        <v>0</v>
      </c>
      <c r="BD146" s="138">
        <f t="shared" si="143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5" hidden="1" customHeight="1">
      <c r="A147" s="208"/>
      <c r="B147" s="209"/>
      <c r="C147" s="229"/>
      <c r="D147" s="230">
        <f t="shared" si="202"/>
        <v>0</v>
      </c>
      <c r="E147" s="231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9"/>
        <v/>
      </c>
      <c r="Q147" s="219" t="str">
        <f t="shared" si="186"/>
        <v/>
      </c>
      <c r="R147" s="218" t="str">
        <f t="shared" si="200"/>
        <v/>
      </c>
      <c r="S147" s="219" t="str">
        <f t="shared" si="187"/>
        <v/>
      </c>
      <c r="T147" s="190">
        <f t="shared" si="127"/>
        <v>0</v>
      </c>
      <c r="U147" s="191">
        <f t="shared" si="128"/>
        <v>0</v>
      </c>
      <c r="V147" s="637"/>
      <c r="W147" s="637"/>
      <c r="X147" s="637"/>
      <c r="Y147" s="637"/>
      <c r="Z147" s="637"/>
      <c r="AA147" s="637"/>
      <c r="AB147" s="637"/>
      <c r="AC147" s="637"/>
      <c r="AD147" s="637"/>
      <c r="AE147" s="637"/>
      <c r="AF147" s="637"/>
      <c r="AG147" s="637"/>
      <c r="AH147" s="637"/>
      <c r="AI147" s="637"/>
      <c r="AJ147" s="637"/>
      <c r="AK147" s="637"/>
      <c r="AL147" s="637"/>
      <c r="AM147" s="638" t="str">
        <f t="shared" ca="1" si="188"/>
        <v/>
      </c>
      <c r="AN147" s="638"/>
      <c r="AO147" s="639" t="str">
        <f t="shared" ca="1" si="201"/>
        <v/>
      </c>
      <c r="AP147" s="639"/>
      <c r="AQ147" s="192">
        <f t="shared" si="189"/>
        <v>0</v>
      </c>
      <c r="AR147" s="192">
        <f t="shared" si="190"/>
        <v>0</v>
      </c>
      <c r="AS147" s="22">
        <f t="shared" si="191"/>
        <v>0</v>
      </c>
      <c r="AT147" s="135">
        <f t="shared" si="192"/>
        <v>0</v>
      </c>
      <c r="AU147" s="192">
        <f t="shared" si="193"/>
        <v>0</v>
      </c>
      <c r="AV147" s="192">
        <f t="shared" si="194"/>
        <v>0</v>
      </c>
      <c r="AW147" s="22">
        <f t="shared" si="195"/>
        <v>0</v>
      </c>
      <c r="AX147" s="22">
        <f t="shared" si="196"/>
        <v>0</v>
      </c>
      <c r="AY147" s="192">
        <f t="shared" si="197"/>
        <v>0</v>
      </c>
      <c r="AZ147" s="192">
        <f t="shared" si="198"/>
        <v>0</v>
      </c>
      <c r="BA147" s="138">
        <f t="shared" si="140"/>
        <v>0</v>
      </c>
      <c r="BB147" s="138">
        <f t="shared" si="141"/>
        <v>0</v>
      </c>
      <c r="BC147" s="138">
        <f t="shared" si="142"/>
        <v>0</v>
      </c>
      <c r="BD147" s="138">
        <f t="shared" si="143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5" hidden="1" customHeight="1">
      <c r="A148" s="20"/>
      <c r="C148" s="22"/>
      <c r="D148" s="220"/>
      <c r="E148" s="220"/>
      <c r="T148" s="190">
        <f t="shared" si="127"/>
        <v>0</v>
      </c>
      <c r="U148" s="191">
        <f t="shared" si="128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192"/>
      <c r="AV148" s="192"/>
      <c r="AW148" s="22"/>
      <c r="AX148" s="22"/>
      <c r="AY148" s="192"/>
      <c r="AZ148" s="192"/>
      <c r="BA148" s="223">
        <f t="shared" ref="BA148:BH148" si="203">SUM(BA138:BA147)</f>
        <v>0</v>
      </c>
      <c r="BB148" s="223">
        <f t="shared" si="203"/>
        <v>0</v>
      </c>
      <c r="BC148" s="223">
        <f t="shared" si="203"/>
        <v>0</v>
      </c>
      <c r="BD148" s="223">
        <f t="shared" si="203"/>
        <v>0</v>
      </c>
      <c r="BE148" s="223">
        <f t="shared" si="203"/>
        <v>0</v>
      </c>
      <c r="BF148" s="223">
        <f t="shared" si="203"/>
        <v>0</v>
      </c>
      <c r="BG148" s="223">
        <f t="shared" si="203"/>
        <v>0</v>
      </c>
      <c r="BH148" s="223">
        <f t="shared" si="203"/>
        <v>0</v>
      </c>
      <c r="BI148" s="22">
        <f>SUM(BA148:BH148)</f>
        <v>0</v>
      </c>
    </row>
    <row r="149" spans="1:61" ht="15" hidden="1" customHeight="1">
      <c r="A149" s="177"/>
      <c r="B149" s="178"/>
      <c r="C149" s="224"/>
      <c r="D149" s="225">
        <f>E33</f>
        <v>0</v>
      </c>
      <c r="E149" s="181" t="str">
        <f>E3</f>
        <v>TV Otterberg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204">IF(G149="","",G149+I149+K149+M149+O149)</f>
        <v/>
      </c>
      <c r="R149" s="188" t="str">
        <f>IF(F149="","",AQ149+AS149+AU149+AW149+AY149)</f>
        <v/>
      </c>
      <c r="S149" s="189" t="str">
        <f t="shared" ref="S149:S158" si="205">IF(G149="","",AR149+AT149+AV149+AX149+AZ149)</f>
        <v/>
      </c>
      <c r="T149" s="190">
        <f t="shared" si="127"/>
        <v>0</v>
      </c>
      <c r="U149" s="191">
        <f t="shared" si="128"/>
        <v>0</v>
      </c>
      <c r="V149" s="629"/>
      <c r="W149" s="629"/>
      <c r="X149" s="629"/>
      <c r="Y149" s="629"/>
      <c r="Z149" s="629"/>
      <c r="AA149" s="629"/>
      <c r="AB149" s="629"/>
      <c r="AC149" s="629"/>
      <c r="AD149" s="629"/>
      <c r="AE149" s="629"/>
      <c r="AF149" s="629"/>
      <c r="AG149" s="629"/>
      <c r="AH149" s="629"/>
      <c r="AI149" s="629"/>
      <c r="AJ149" s="629"/>
      <c r="AK149" s="629"/>
      <c r="AL149" s="629"/>
      <c r="AM149" s="630" t="str">
        <f t="shared" ref="AM149:AM158" ca="1" si="206">IF(U149&lt;&gt;"","",IF(C149&lt;&gt;"","verlegt",IF(B149&lt;TODAY(),"offen","")))</f>
        <v/>
      </c>
      <c r="AN149" s="630"/>
      <c r="AO149" s="631" t="str">
        <f ca="1">IF(U149&lt;&gt;"","",IF(C149="","",IF(C149&lt;TODAY(),"offen","")))</f>
        <v/>
      </c>
      <c r="AP149" s="631"/>
      <c r="AQ149" s="192">
        <f t="shared" ref="AQ149:AQ158" si="207">IF(F149&gt;G149,1,0)</f>
        <v>0</v>
      </c>
      <c r="AR149" s="192">
        <f>IF(G149&gt;F149,1,0)</f>
        <v>0</v>
      </c>
      <c r="AS149" s="22">
        <f t="shared" ref="AS149:AS158" si="208">IF(H149&gt;I149,1,0)</f>
        <v>0</v>
      </c>
      <c r="AT149" s="135">
        <f t="shared" ref="AT149:AT158" si="209">IF(I149&gt;H149,1,0)</f>
        <v>0</v>
      </c>
      <c r="AU149" s="192">
        <f t="shared" ref="AU149:AU158" si="210">IF(J149&gt;K149,1,0)</f>
        <v>0</v>
      </c>
      <c r="AV149" s="192">
        <f t="shared" ref="AV149:AV158" si="211">IF(K149&gt;J149,1,0)</f>
        <v>0</v>
      </c>
      <c r="AW149" s="22">
        <f t="shared" ref="AW149:AW158" si="212">IF(L149&gt;M149,1,0)</f>
        <v>0</v>
      </c>
      <c r="AX149" s="22">
        <f t="shared" ref="AX149:AX158" si="213">IF(M149&gt;L149,1,0)</f>
        <v>0</v>
      </c>
      <c r="AY149" s="192">
        <f t="shared" ref="AY149:AY158" si="214">IF(N149&gt;O149,1,0)</f>
        <v>0</v>
      </c>
      <c r="AZ149" s="192">
        <f t="shared" ref="AZ149:AZ158" si="215">IF(O149&gt;N149,1,0)</f>
        <v>0</v>
      </c>
      <c r="BA149" s="138">
        <f t="shared" si="140"/>
        <v>0</v>
      </c>
      <c r="BB149" s="138">
        <f t="shared" si="141"/>
        <v>0</v>
      </c>
      <c r="BC149" s="138">
        <f t="shared" si="142"/>
        <v>0</v>
      </c>
      <c r="BD149" s="138">
        <f t="shared" si="143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5" hidden="1" customHeight="1">
      <c r="A150" s="194"/>
      <c r="B150" s="195"/>
      <c r="C150" s="228"/>
      <c r="D150" s="227">
        <f>D149</f>
        <v>0</v>
      </c>
      <c r="E150" s="198" t="str">
        <f>E6</f>
        <v>Feuerball KL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16">IF(F150="","",F150+H150+J150+L150+N150)</f>
        <v/>
      </c>
      <c r="Q150" s="206" t="str">
        <f t="shared" si="204"/>
        <v/>
      </c>
      <c r="R150" s="205" t="str">
        <f t="shared" ref="R150:R158" si="217">IF(F150="","",AQ150+AS150+AU150+AW150+AY150)</f>
        <v/>
      </c>
      <c r="S150" s="206" t="str">
        <f t="shared" si="205"/>
        <v/>
      </c>
      <c r="T150" s="190">
        <f t="shared" si="127"/>
        <v>0</v>
      </c>
      <c r="U150" s="191">
        <f t="shared" si="128"/>
        <v>0</v>
      </c>
      <c r="V150" s="632"/>
      <c r="W150" s="632"/>
      <c r="X150" s="632"/>
      <c r="Y150" s="632"/>
      <c r="Z150" s="632"/>
      <c r="AA150" s="632"/>
      <c r="AB150" s="632"/>
      <c r="AC150" s="632"/>
      <c r="AD150" s="632"/>
      <c r="AE150" s="632"/>
      <c r="AF150" s="632"/>
      <c r="AG150" s="632"/>
      <c r="AH150" s="632"/>
      <c r="AI150" s="632"/>
      <c r="AJ150" s="632"/>
      <c r="AK150" s="632"/>
      <c r="AL150" s="632"/>
      <c r="AM150" s="633" t="str">
        <f t="shared" ca="1" si="206"/>
        <v/>
      </c>
      <c r="AN150" s="633"/>
      <c r="AO150" s="634" t="str">
        <f t="shared" ref="AO150:AO158" ca="1" si="218">IF(U150&lt;&gt;"","",IF(C150="","",IF(C150&lt;TODAY(),"offen","")))</f>
        <v/>
      </c>
      <c r="AP150" s="634"/>
      <c r="AQ150" s="192">
        <f t="shared" si="207"/>
        <v>0</v>
      </c>
      <c r="AR150" s="192">
        <f t="shared" ref="AR150:AR158" si="219">IF(G150&gt;F150,1,0)</f>
        <v>0</v>
      </c>
      <c r="AS150" s="22">
        <f t="shared" si="208"/>
        <v>0</v>
      </c>
      <c r="AT150" s="135">
        <f t="shared" si="209"/>
        <v>0</v>
      </c>
      <c r="AU150" s="192">
        <f t="shared" si="210"/>
        <v>0</v>
      </c>
      <c r="AV150" s="192">
        <f t="shared" si="211"/>
        <v>0</v>
      </c>
      <c r="AW150" s="22">
        <f t="shared" si="212"/>
        <v>0</v>
      </c>
      <c r="AX150" s="22">
        <f t="shared" si="213"/>
        <v>0</v>
      </c>
      <c r="AY150" s="192">
        <f t="shared" si="214"/>
        <v>0</v>
      </c>
      <c r="AZ150" s="192">
        <f t="shared" si="215"/>
        <v>0</v>
      </c>
      <c r="BA150" s="138">
        <f t="shared" si="140"/>
        <v>0</v>
      </c>
      <c r="BB150" s="138">
        <f t="shared" si="141"/>
        <v>0</v>
      </c>
      <c r="BC150" s="138">
        <f t="shared" si="142"/>
        <v>0</v>
      </c>
      <c r="BD150" s="138">
        <f t="shared" si="143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5" hidden="1" customHeight="1">
      <c r="A151" s="194"/>
      <c r="B151" s="195"/>
      <c r="C151" s="228"/>
      <c r="D151" s="227">
        <f t="shared" ref="D151:D158" si="220">D150</f>
        <v>0</v>
      </c>
      <c r="E151" s="198" t="str">
        <f>E9</f>
        <v>Rodenbach/Weilerbach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16"/>
        <v/>
      </c>
      <c r="Q151" s="206" t="str">
        <f t="shared" si="204"/>
        <v/>
      </c>
      <c r="R151" s="205" t="str">
        <f t="shared" si="217"/>
        <v/>
      </c>
      <c r="S151" s="206" t="str">
        <f t="shared" si="205"/>
        <v/>
      </c>
      <c r="T151" s="190">
        <f t="shared" si="127"/>
        <v>0</v>
      </c>
      <c r="U151" s="191">
        <f t="shared" si="128"/>
        <v>0</v>
      </c>
      <c r="V151" s="632"/>
      <c r="W151" s="632"/>
      <c r="X151" s="632"/>
      <c r="Y151" s="632"/>
      <c r="Z151" s="632"/>
      <c r="AA151" s="632"/>
      <c r="AB151" s="632"/>
      <c r="AC151" s="632"/>
      <c r="AD151" s="632"/>
      <c r="AE151" s="632"/>
      <c r="AF151" s="632"/>
      <c r="AG151" s="632"/>
      <c r="AH151" s="632"/>
      <c r="AI151" s="632"/>
      <c r="AJ151" s="632"/>
      <c r="AK151" s="632"/>
      <c r="AL151" s="632"/>
      <c r="AM151" s="633" t="str">
        <f t="shared" ca="1" si="206"/>
        <v/>
      </c>
      <c r="AN151" s="633"/>
      <c r="AO151" s="634" t="str">
        <f t="shared" ca="1" si="218"/>
        <v/>
      </c>
      <c r="AP151" s="634"/>
      <c r="AQ151" s="192">
        <f t="shared" si="207"/>
        <v>0</v>
      </c>
      <c r="AR151" s="192">
        <f t="shared" si="219"/>
        <v>0</v>
      </c>
      <c r="AS151" s="22">
        <f t="shared" si="208"/>
        <v>0</v>
      </c>
      <c r="AT151" s="135">
        <f t="shared" si="209"/>
        <v>0</v>
      </c>
      <c r="AU151" s="192">
        <f t="shared" si="210"/>
        <v>0</v>
      </c>
      <c r="AV151" s="192">
        <f t="shared" si="211"/>
        <v>0</v>
      </c>
      <c r="AW151" s="22">
        <f t="shared" si="212"/>
        <v>0</v>
      </c>
      <c r="AX151" s="22">
        <f t="shared" si="213"/>
        <v>0</v>
      </c>
      <c r="AY151" s="192">
        <f t="shared" si="214"/>
        <v>0</v>
      </c>
      <c r="AZ151" s="192">
        <f t="shared" si="215"/>
        <v>0</v>
      </c>
      <c r="BA151" s="138">
        <f t="shared" si="140"/>
        <v>0</v>
      </c>
      <c r="BB151" s="138">
        <f t="shared" si="141"/>
        <v>0</v>
      </c>
      <c r="BC151" s="138">
        <f t="shared" si="142"/>
        <v>0</v>
      </c>
      <c r="BD151" s="138">
        <f t="shared" si="143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5" hidden="1" customHeight="1">
      <c r="A152" s="194"/>
      <c r="B152" s="195"/>
      <c r="C152" s="228"/>
      <c r="D152" s="227">
        <f t="shared" si="220"/>
        <v>0</v>
      </c>
      <c r="E152" s="198" t="str">
        <f>E12</f>
        <v>TV Rodenbach US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16"/>
        <v/>
      </c>
      <c r="Q152" s="206" t="str">
        <f t="shared" si="204"/>
        <v/>
      </c>
      <c r="R152" s="205" t="str">
        <f t="shared" si="217"/>
        <v/>
      </c>
      <c r="S152" s="206" t="str">
        <f t="shared" si="205"/>
        <v/>
      </c>
      <c r="T152" s="190">
        <f t="shared" si="127"/>
        <v>0</v>
      </c>
      <c r="U152" s="191">
        <f t="shared" si="128"/>
        <v>0</v>
      </c>
      <c r="V152" s="632"/>
      <c r="W152" s="632"/>
      <c r="X152" s="632"/>
      <c r="Y152" s="632"/>
      <c r="Z152" s="632"/>
      <c r="AA152" s="632"/>
      <c r="AB152" s="632"/>
      <c r="AC152" s="632"/>
      <c r="AD152" s="632"/>
      <c r="AE152" s="632"/>
      <c r="AF152" s="632"/>
      <c r="AG152" s="632"/>
      <c r="AH152" s="632"/>
      <c r="AI152" s="632"/>
      <c r="AJ152" s="632"/>
      <c r="AK152" s="632"/>
      <c r="AL152" s="632"/>
      <c r="AM152" s="636" t="str">
        <f t="shared" ca="1" si="206"/>
        <v/>
      </c>
      <c r="AN152" s="636"/>
      <c r="AO152" s="634" t="str">
        <f t="shared" ca="1" si="218"/>
        <v/>
      </c>
      <c r="AP152" s="634"/>
      <c r="AQ152" s="192">
        <f t="shared" si="207"/>
        <v>0</v>
      </c>
      <c r="AR152" s="192">
        <f t="shared" si="219"/>
        <v>0</v>
      </c>
      <c r="AS152" s="22">
        <f t="shared" si="208"/>
        <v>0</v>
      </c>
      <c r="AT152" s="135">
        <f t="shared" si="209"/>
        <v>0</v>
      </c>
      <c r="AU152" s="192">
        <f t="shared" si="210"/>
        <v>0</v>
      </c>
      <c r="AV152" s="192">
        <f t="shared" si="211"/>
        <v>0</v>
      </c>
      <c r="AW152" s="22">
        <f t="shared" si="212"/>
        <v>0</v>
      </c>
      <c r="AX152" s="22">
        <f t="shared" si="213"/>
        <v>0</v>
      </c>
      <c r="AY152" s="192">
        <f t="shared" si="214"/>
        <v>0</v>
      </c>
      <c r="AZ152" s="192">
        <f t="shared" si="215"/>
        <v>0</v>
      </c>
      <c r="BA152" s="138">
        <f t="shared" si="140"/>
        <v>0</v>
      </c>
      <c r="BB152" s="138">
        <f t="shared" si="141"/>
        <v>0</v>
      </c>
      <c r="BC152" s="138">
        <f t="shared" si="142"/>
        <v>0</v>
      </c>
      <c r="BD152" s="138">
        <f t="shared" si="143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5" hidden="1" customHeight="1">
      <c r="A153" s="194"/>
      <c r="B153" s="195"/>
      <c r="C153" s="228"/>
      <c r="D153" s="227">
        <f t="shared" si="220"/>
        <v>0</v>
      </c>
      <c r="E153" s="198" t="str">
        <f>E15</f>
        <v>Niederkirchen/Roßbach II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16"/>
        <v/>
      </c>
      <c r="Q153" s="206" t="str">
        <f t="shared" si="204"/>
        <v/>
      </c>
      <c r="R153" s="205" t="str">
        <f t="shared" si="217"/>
        <v/>
      </c>
      <c r="S153" s="206" t="str">
        <f t="shared" si="205"/>
        <v/>
      </c>
      <c r="T153" s="190">
        <f t="shared" si="127"/>
        <v>0</v>
      </c>
      <c r="U153" s="191">
        <f t="shared" si="128"/>
        <v>0</v>
      </c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2"/>
      <c r="AM153" s="633" t="str">
        <f t="shared" ca="1" si="206"/>
        <v/>
      </c>
      <c r="AN153" s="633"/>
      <c r="AO153" s="634" t="str">
        <f t="shared" ca="1" si="218"/>
        <v/>
      </c>
      <c r="AP153" s="634"/>
      <c r="AQ153" s="192">
        <f t="shared" si="207"/>
        <v>0</v>
      </c>
      <c r="AR153" s="192">
        <f t="shared" si="219"/>
        <v>0</v>
      </c>
      <c r="AS153" s="22">
        <f t="shared" si="208"/>
        <v>0</v>
      </c>
      <c r="AT153" s="135">
        <f t="shared" si="209"/>
        <v>0</v>
      </c>
      <c r="AU153" s="192">
        <f t="shared" si="210"/>
        <v>0</v>
      </c>
      <c r="AV153" s="192">
        <f t="shared" si="211"/>
        <v>0</v>
      </c>
      <c r="AW153" s="22">
        <f t="shared" si="212"/>
        <v>0</v>
      </c>
      <c r="AX153" s="22">
        <f t="shared" si="213"/>
        <v>0</v>
      </c>
      <c r="AY153" s="192">
        <f t="shared" si="214"/>
        <v>0</v>
      </c>
      <c r="AZ153" s="192">
        <f t="shared" si="215"/>
        <v>0</v>
      </c>
      <c r="BA153" s="138">
        <f t="shared" si="140"/>
        <v>0</v>
      </c>
      <c r="BB153" s="138">
        <f t="shared" si="141"/>
        <v>0</v>
      </c>
      <c r="BC153" s="138">
        <f t="shared" si="142"/>
        <v>0</v>
      </c>
      <c r="BD153" s="138">
        <f t="shared" si="143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5" hidden="1" customHeight="1">
      <c r="A154" s="194"/>
      <c r="B154" s="195"/>
      <c r="C154" s="228"/>
      <c r="D154" s="227">
        <f t="shared" si="220"/>
        <v>0</v>
      </c>
      <c r="E154" s="198">
        <f>E18</f>
        <v>0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16"/>
        <v/>
      </c>
      <c r="Q154" s="206" t="str">
        <f t="shared" si="204"/>
        <v/>
      </c>
      <c r="R154" s="205" t="str">
        <f t="shared" si="217"/>
        <v/>
      </c>
      <c r="S154" s="206" t="str">
        <f t="shared" si="205"/>
        <v/>
      </c>
      <c r="T154" s="190">
        <f t="shared" si="127"/>
        <v>0</v>
      </c>
      <c r="U154" s="191">
        <f t="shared" si="128"/>
        <v>0</v>
      </c>
      <c r="V154" s="632"/>
      <c r="W154" s="632"/>
      <c r="X154" s="632"/>
      <c r="Y154" s="632"/>
      <c r="Z154" s="632"/>
      <c r="AA154" s="632"/>
      <c r="AB154" s="632"/>
      <c r="AC154" s="632"/>
      <c r="AD154" s="632"/>
      <c r="AE154" s="632"/>
      <c r="AF154" s="632"/>
      <c r="AG154" s="632"/>
      <c r="AH154" s="632"/>
      <c r="AI154" s="632"/>
      <c r="AJ154" s="632"/>
      <c r="AK154" s="632"/>
      <c r="AL154" s="632"/>
      <c r="AM154" s="633" t="str">
        <f t="shared" ca="1" si="206"/>
        <v/>
      </c>
      <c r="AN154" s="633"/>
      <c r="AO154" s="634" t="str">
        <f t="shared" ca="1" si="218"/>
        <v/>
      </c>
      <c r="AP154" s="634"/>
      <c r="AQ154" s="192">
        <f t="shared" si="207"/>
        <v>0</v>
      </c>
      <c r="AR154" s="192">
        <f t="shared" si="219"/>
        <v>0</v>
      </c>
      <c r="AS154" s="22">
        <f t="shared" si="208"/>
        <v>0</v>
      </c>
      <c r="AT154" s="135">
        <f t="shared" si="209"/>
        <v>0</v>
      </c>
      <c r="AU154" s="192">
        <f t="shared" si="210"/>
        <v>0</v>
      </c>
      <c r="AV154" s="192">
        <f t="shared" si="211"/>
        <v>0</v>
      </c>
      <c r="AW154" s="22">
        <f t="shared" si="212"/>
        <v>0</v>
      </c>
      <c r="AX154" s="22">
        <f t="shared" si="213"/>
        <v>0</v>
      </c>
      <c r="AY154" s="192">
        <f t="shared" si="214"/>
        <v>0</v>
      </c>
      <c r="AZ154" s="192">
        <f t="shared" si="215"/>
        <v>0</v>
      </c>
      <c r="BA154" s="138">
        <f t="shared" si="140"/>
        <v>0</v>
      </c>
      <c r="BB154" s="138">
        <f t="shared" si="141"/>
        <v>0</v>
      </c>
      <c r="BC154" s="138">
        <f t="shared" si="142"/>
        <v>0</v>
      </c>
      <c r="BD154" s="138">
        <f t="shared" si="143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5" hidden="1" customHeight="1">
      <c r="A155" s="194"/>
      <c r="B155" s="195"/>
      <c r="C155" s="228"/>
      <c r="D155" s="227">
        <f t="shared" si="220"/>
        <v>0</v>
      </c>
      <c r="E155" s="198">
        <f>E21</f>
        <v>0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16"/>
        <v/>
      </c>
      <c r="Q155" s="206" t="str">
        <f t="shared" si="204"/>
        <v/>
      </c>
      <c r="R155" s="205" t="str">
        <f t="shared" si="217"/>
        <v/>
      </c>
      <c r="S155" s="206" t="str">
        <f t="shared" si="205"/>
        <v/>
      </c>
      <c r="T155" s="190">
        <f t="shared" si="127"/>
        <v>0</v>
      </c>
      <c r="U155" s="191">
        <f t="shared" si="128"/>
        <v>0</v>
      </c>
      <c r="V155" s="632"/>
      <c r="W155" s="632"/>
      <c r="X155" s="632"/>
      <c r="Y155" s="632"/>
      <c r="Z155" s="632"/>
      <c r="AA155" s="632"/>
      <c r="AB155" s="632"/>
      <c r="AC155" s="632"/>
      <c r="AD155" s="632"/>
      <c r="AE155" s="632"/>
      <c r="AF155" s="632"/>
      <c r="AG155" s="632"/>
      <c r="AH155" s="632"/>
      <c r="AI155" s="632"/>
      <c r="AJ155" s="632"/>
      <c r="AK155" s="632"/>
      <c r="AL155" s="632"/>
      <c r="AM155" s="633" t="str">
        <f t="shared" ca="1" si="206"/>
        <v/>
      </c>
      <c r="AN155" s="633"/>
      <c r="AO155" s="634" t="str">
        <f t="shared" ca="1" si="218"/>
        <v/>
      </c>
      <c r="AP155" s="634"/>
      <c r="AQ155" s="192">
        <f t="shared" si="207"/>
        <v>0</v>
      </c>
      <c r="AR155" s="192">
        <f t="shared" si="219"/>
        <v>0</v>
      </c>
      <c r="AS155" s="22">
        <f t="shared" si="208"/>
        <v>0</v>
      </c>
      <c r="AT155" s="135">
        <f t="shared" si="209"/>
        <v>0</v>
      </c>
      <c r="AU155" s="192">
        <f t="shared" si="210"/>
        <v>0</v>
      </c>
      <c r="AV155" s="192">
        <f t="shared" si="211"/>
        <v>0</v>
      </c>
      <c r="AW155" s="22">
        <f t="shared" si="212"/>
        <v>0</v>
      </c>
      <c r="AX155" s="22">
        <f t="shared" si="213"/>
        <v>0</v>
      </c>
      <c r="AY155" s="192">
        <f t="shared" si="214"/>
        <v>0</v>
      </c>
      <c r="AZ155" s="192">
        <f t="shared" si="215"/>
        <v>0</v>
      </c>
      <c r="BA155" s="138">
        <f t="shared" si="140"/>
        <v>0</v>
      </c>
      <c r="BB155" s="138">
        <f t="shared" si="141"/>
        <v>0</v>
      </c>
      <c r="BC155" s="138">
        <f t="shared" si="142"/>
        <v>0</v>
      </c>
      <c r="BD155" s="138">
        <f t="shared" si="143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5" hidden="1" customHeight="1">
      <c r="A156" s="194"/>
      <c r="B156" s="195"/>
      <c r="C156" s="228"/>
      <c r="D156" s="227">
        <f t="shared" si="220"/>
        <v>0</v>
      </c>
      <c r="E156" s="198">
        <f>E24</f>
        <v>0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16"/>
        <v/>
      </c>
      <c r="Q156" s="206" t="str">
        <f t="shared" si="204"/>
        <v/>
      </c>
      <c r="R156" s="205" t="str">
        <f t="shared" si="217"/>
        <v/>
      </c>
      <c r="S156" s="206" t="str">
        <f t="shared" si="205"/>
        <v/>
      </c>
      <c r="T156" s="190">
        <f t="shared" si="127"/>
        <v>0</v>
      </c>
      <c r="U156" s="191">
        <f t="shared" si="128"/>
        <v>0</v>
      </c>
      <c r="V156" s="632"/>
      <c r="W156" s="632"/>
      <c r="X156" s="632"/>
      <c r="Y156" s="632"/>
      <c r="Z156" s="632"/>
      <c r="AA156" s="632"/>
      <c r="AB156" s="632"/>
      <c r="AC156" s="632"/>
      <c r="AD156" s="632"/>
      <c r="AE156" s="632"/>
      <c r="AF156" s="632"/>
      <c r="AG156" s="632"/>
      <c r="AH156" s="632"/>
      <c r="AI156" s="632"/>
      <c r="AJ156" s="632"/>
      <c r="AK156" s="632"/>
      <c r="AL156" s="632"/>
      <c r="AM156" s="633" t="str">
        <f t="shared" ca="1" si="206"/>
        <v/>
      </c>
      <c r="AN156" s="633"/>
      <c r="AO156" s="634" t="str">
        <f t="shared" ca="1" si="218"/>
        <v/>
      </c>
      <c r="AP156" s="634"/>
      <c r="AQ156" s="192">
        <f t="shared" si="207"/>
        <v>0</v>
      </c>
      <c r="AR156" s="192">
        <f t="shared" si="219"/>
        <v>0</v>
      </c>
      <c r="AS156" s="22">
        <f t="shared" si="208"/>
        <v>0</v>
      </c>
      <c r="AT156" s="135">
        <f t="shared" si="209"/>
        <v>0</v>
      </c>
      <c r="AU156" s="192">
        <f t="shared" si="210"/>
        <v>0</v>
      </c>
      <c r="AV156" s="192">
        <f t="shared" si="211"/>
        <v>0</v>
      </c>
      <c r="AW156" s="22">
        <f t="shared" si="212"/>
        <v>0</v>
      </c>
      <c r="AX156" s="22">
        <f t="shared" si="213"/>
        <v>0</v>
      </c>
      <c r="AY156" s="192">
        <f t="shared" si="214"/>
        <v>0</v>
      </c>
      <c r="AZ156" s="192">
        <f t="shared" si="215"/>
        <v>0</v>
      </c>
      <c r="BA156" s="138">
        <f t="shared" si="140"/>
        <v>0</v>
      </c>
      <c r="BB156" s="138">
        <f t="shared" si="141"/>
        <v>0</v>
      </c>
      <c r="BC156" s="138">
        <f t="shared" si="142"/>
        <v>0</v>
      </c>
      <c r="BD156" s="138">
        <f t="shared" si="143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5" hidden="1" customHeight="1">
      <c r="A157" s="194"/>
      <c r="B157" s="195"/>
      <c r="C157" s="228"/>
      <c r="D157" s="227">
        <f t="shared" si="220"/>
        <v>0</v>
      </c>
      <c r="E157" s="198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16"/>
        <v/>
      </c>
      <c r="Q157" s="206" t="str">
        <f t="shared" si="204"/>
        <v/>
      </c>
      <c r="R157" s="205" t="str">
        <f t="shared" si="217"/>
        <v/>
      </c>
      <c r="S157" s="206" t="str">
        <f t="shared" si="205"/>
        <v/>
      </c>
      <c r="T157" s="190">
        <f t="shared" si="127"/>
        <v>0</v>
      </c>
      <c r="U157" s="191">
        <f t="shared" si="128"/>
        <v>0</v>
      </c>
      <c r="V157" s="632"/>
      <c r="W157" s="632"/>
      <c r="X157" s="632"/>
      <c r="Y157" s="632"/>
      <c r="Z157" s="632"/>
      <c r="AA157" s="632"/>
      <c r="AB157" s="632"/>
      <c r="AC157" s="632"/>
      <c r="AD157" s="632"/>
      <c r="AE157" s="632"/>
      <c r="AF157" s="632"/>
      <c r="AG157" s="632"/>
      <c r="AH157" s="632"/>
      <c r="AI157" s="632"/>
      <c r="AJ157" s="632"/>
      <c r="AK157" s="632"/>
      <c r="AL157" s="632"/>
      <c r="AM157" s="633" t="str">
        <f t="shared" ca="1" si="206"/>
        <v/>
      </c>
      <c r="AN157" s="633"/>
      <c r="AO157" s="634" t="str">
        <f t="shared" ca="1" si="218"/>
        <v/>
      </c>
      <c r="AP157" s="634"/>
      <c r="AQ157" s="192">
        <f t="shared" si="207"/>
        <v>0</v>
      </c>
      <c r="AR157" s="192">
        <f t="shared" si="219"/>
        <v>0</v>
      </c>
      <c r="AS157" s="22">
        <f t="shared" si="208"/>
        <v>0</v>
      </c>
      <c r="AT157" s="135">
        <f t="shared" si="209"/>
        <v>0</v>
      </c>
      <c r="AU157" s="192">
        <f t="shared" si="210"/>
        <v>0</v>
      </c>
      <c r="AV157" s="192">
        <f t="shared" si="211"/>
        <v>0</v>
      </c>
      <c r="AW157" s="22">
        <f t="shared" si="212"/>
        <v>0</v>
      </c>
      <c r="AX157" s="22">
        <f t="shared" si="213"/>
        <v>0</v>
      </c>
      <c r="AY157" s="192">
        <f t="shared" si="214"/>
        <v>0</v>
      </c>
      <c r="AZ157" s="192">
        <f t="shared" si="215"/>
        <v>0</v>
      </c>
      <c r="BA157" s="138">
        <f t="shared" si="140"/>
        <v>0</v>
      </c>
      <c r="BB157" s="138">
        <f t="shared" si="141"/>
        <v>0</v>
      </c>
      <c r="BC157" s="138">
        <f t="shared" si="142"/>
        <v>0</v>
      </c>
      <c r="BD157" s="138">
        <f t="shared" si="143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5" hidden="1" thickBot="1">
      <c r="A158" s="208"/>
      <c r="B158" s="209"/>
      <c r="C158" s="229"/>
      <c r="D158" s="230">
        <f t="shared" si="220"/>
        <v>0</v>
      </c>
      <c r="E158" s="231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16"/>
        <v/>
      </c>
      <c r="Q158" s="219" t="str">
        <f t="shared" si="204"/>
        <v/>
      </c>
      <c r="R158" s="218" t="str">
        <f t="shared" si="217"/>
        <v/>
      </c>
      <c r="S158" s="219" t="str">
        <f t="shared" si="205"/>
        <v/>
      </c>
      <c r="T158" s="190">
        <f t="shared" si="127"/>
        <v>0</v>
      </c>
      <c r="U158" s="191">
        <f t="shared" si="128"/>
        <v>0</v>
      </c>
      <c r="V158" s="637"/>
      <c r="W158" s="637"/>
      <c r="X158" s="637"/>
      <c r="Y158" s="637"/>
      <c r="Z158" s="637"/>
      <c r="AA158" s="637"/>
      <c r="AB158" s="637"/>
      <c r="AC158" s="637"/>
      <c r="AD158" s="637"/>
      <c r="AE158" s="637"/>
      <c r="AF158" s="637"/>
      <c r="AG158" s="637"/>
      <c r="AH158" s="637"/>
      <c r="AI158" s="637"/>
      <c r="AJ158" s="637"/>
      <c r="AK158" s="637"/>
      <c r="AL158" s="637"/>
      <c r="AM158" s="638" t="str">
        <f t="shared" ca="1" si="206"/>
        <v/>
      </c>
      <c r="AN158" s="638"/>
      <c r="AO158" s="639" t="str">
        <f t="shared" ca="1" si="218"/>
        <v/>
      </c>
      <c r="AP158" s="639"/>
      <c r="AQ158" s="192">
        <f t="shared" si="207"/>
        <v>0</v>
      </c>
      <c r="AR158" s="192">
        <f t="shared" si="219"/>
        <v>0</v>
      </c>
      <c r="AS158" s="22">
        <f t="shared" si="208"/>
        <v>0</v>
      </c>
      <c r="AT158" s="135">
        <f t="shared" si="209"/>
        <v>0</v>
      </c>
      <c r="AU158" s="192">
        <f t="shared" si="210"/>
        <v>0</v>
      </c>
      <c r="AV158" s="192">
        <f t="shared" si="211"/>
        <v>0</v>
      </c>
      <c r="AW158" s="22">
        <f t="shared" si="212"/>
        <v>0</v>
      </c>
      <c r="AX158" s="22">
        <f t="shared" si="213"/>
        <v>0</v>
      </c>
      <c r="AY158" s="192">
        <f t="shared" si="214"/>
        <v>0</v>
      </c>
      <c r="AZ158" s="192">
        <f t="shared" si="215"/>
        <v>0</v>
      </c>
      <c r="BA158" s="138">
        <f t="shared" si="140"/>
        <v>0</v>
      </c>
      <c r="BB158" s="138">
        <f t="shared" si="141"/>
        <v>0</v>
      </c>
      <c r="BC158" s="138">
        <f t="shared" si="142"/>
        <v>0</v>
      </c>
      <c r="BD158" s="138">
        <f t="shared" si="143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4.4">
      <c r="A159" s="20"/>
      <c r="C159" s="22"/>
      <c r="AQ159" s="234"/>
      <c r="AR159" s="234"/>
      <c r="AS159" s="234"/>
      <c r="AU159" s="234"/>
      <c r="AV159" s="234"/>
      <c r="AW159" s="234"/>
      <c r="AX159" s="234"/>
      <c r="AY159" s="234"/>
      <c r="AZ159" s="234"/>
      <c r="BA159" s="223">
        <f t="shared" ref="BA159:BH159" si="221">SUM(BA149:BA158)</f>
        <v>0</v>
      </c>
      <c r="BB159" s="223">
        <f t="shared" si="221"/>
        <v>0</v>
      </c>
      <c r="BC159" s="223">
        <f t="shared" si="221"/>
        <v>0</v>
      </c>
      <c r="BD159" s="223">
        <f t="shared" si="221"/>
        <v>0</v>
      </c>
      <c r="BE159" s="223">
        <f t="shared" si="221"/>
        <v>0</v>
      </c>
      <c r="BF159" s="223">
        <f t="shared" si="221"/>
        <v>0</v>
      </c>
      <c r="BG159" s="223">
        <f t="shared" si="221"/>
        <v>0</v>
      </c>
      <c r="BH159" s="223">
        <f t="shared" si="221"/>
        <v>0</v>
      </c>
      <c r="BI159" s="22">
        <f>SUM(BA159:BH159)</f>
        <v>0</v>
      </c>
    </row>
  </sheetData>
  <mergeCells count="387">
    <mergeCell ref="V136:AL136"/>
    <mergeCell ref="AM136:AN136"/>
    <mergeCell ref="AO136:AP136"/>
    <mergeCell ref="V147:AL147"/>
    <mergeCell ref="AM147:AN147"/>
    <mergeCell ref="AO147:AP147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  <mergeCell ref="V92:AL92"/>
    <mergeCell ref="AM92:AN92"/>
    <mergeCell ref="AO92:AP92"/>
    <mergeCell ref="V103:AL103"/>
    <mergeCell ref="AM103:AN103"/>
    <mergeCell ref="AO103:AP103"/>
    <mergeCell ref="V114:AL114"/>
    <mergeCell ref="AM114:AN114"/>
    <mergeCell ref="AO114:AP114"/>
    <mergeCell ref="V112:AL112"/>
    <mergeCell ref="AM112:AN112"/>
    <mergeCell ref="AO112:AP112"/>
    <mergeCell ref="V113:AL113"/>
    <mergeCell ref="AM113:AN113"/>
    <mergeCell ref="AO113:AP113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59:AL59"/>
    <mergeCell ref="AM59:AN59"/>
    <mergeCell ref="AO59:AP59"/>
    <mergeCell ref="V70:AL70"/>
    <mergeCell ref="AM70:AN70"/>
    <mergeCell ref="AO70:AP70"/>
    <mergeCell ref="V81:AL81"/>
    <mergeCell ref="AM81:AN81"/>
    <mergeCell ref="AO81:AP81"/>
    <mergeCell ref="V77:AL77"/>
    <mergeCell ref="AM77:AN77"/>
    <mergeCell ref="AO77:AP77"/>
    <mergeCell ref="V78:AL78"/>
    <mergeCell ref="AM78:AN78"/>
    <mergeCell ref="AO78:AP78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153:AL153"/>
    <mergeCell ref="AM153:AN153"/>
    <mergeCell ref="AO153:AP153"/>
    <mergeCell ref="V150:AL150"/>
    <mergeCell ref="AM150:AN150"/>
    <mergeCell ref="AO150:AP150"/>
    <mergeCell ref="V151:AL151"/>
    <mergeCell ref="AM151:AN151"/>
    <mergeCell ref="AO151:AP151"/>
    <mergeCell ref="V149:AL149"/>
    <mergeCell ref="AM149:AN149"/>
    <mergeCell ref="AO149:AP149"/>
    <mergeCell ref="V145:AL145"/>
    <mergeCell ref="AM145:AN145"/>
    <mergeCell ref="AO145:AP145"/>
    <mergeCell ref="V146:AL146"/>
    <mergeCell ref="AM146:AN146"/>
    <mergeCell ref="AO146:AP146"/>
    <mergeCell ref="V143:AL143"/>
    <mergeCell ref="AM143:AN143"/>
    <mergeCell ref="AO143:AP143"/>
    <mergeCell ref="V144:AL144"/>
    <mergeCell ref="AM144:AN144"/>
    <mergeCell ref="AO144:AP144"/>
    <mergeCell ref="V141:AL141"/>
    <mergeCell ref="AM141:AN141"/>
    <mergeCell ref="AO141:AP141"/>
    <mergeCell ref="V142:AL142"/>
    <mergeCell ref="AM142:AN142"/>
    <mergeCell ref="AO142:AP142"/>
    <mergeCell ref="V139:AL139"/>
    <mergeCell ref="AM139:AN139"/>
    <mergeCell ref="AO139:AP139"/>
    <mergeCell ref="V140:AL140"/>
    <mergeCell ref="AM140:AN140"/>
    <mergeCell ref="AO140:AP140"/>
    <mergeCell ref="V138:AL138"/>
    <mergeCell ref="AM138:AN138"/>
    <mergeCell ref="AO138:AP138"/>
    <mergeCell ref="V134:AL134"/>
    <mergeCell ref="AM134:AN134"/>
    <mergeCell ref="AO134:AP134"/>
    <mergeCell ref="V135:AL135"/>
    <mergeCell ref="AM135:AN135"/>
    <mergeCell ref="AO135:AP135"/>
    <mergeCell ref="V132:AL132"/>
    <mergeCell ref="AM132:AN132"/>
    <mergeCell ref="AO132:AP132"/>
    <mergeCell ref="V133:AL133"/>
    <mergeCell ref="AM133:AN133"/>
    <mergeCell ref="AO133:AP133"/>
    <mergeCell ref="V130:AL130"/>
    <mergeCell ref="AM130:AN130"/>
    <mergeCell ref="AO130:AP130"/>
    <mergeCell ref="V131:AL131"/>
    <mergeCell ref="AM131:AN131"/>
    <mergeCell ref="AO131:AP131"/>
    <mergeCell ref="V128:AL128"/>
    <mergeCell ref="AM128:AN128"/>
    <mergeCell ref="AO128:AP128"/>
    <mergeCell ref="V129:AL129"/>
    <mergeCell ref="AM129:AN129"/>
    <mergeCell ref="AO129:AP129"/>
    <mergeCell ref="V127:AL127"/>
    <mergeCell ref="AM127:AN127"/>
    <mergeCell ref="AO127:AP127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1:AL121"/>
    <mergeCell ref="AM121:AN121"/>
    <mergeCell ref="AO121:AP121"/>
    <mergeCell ref="V122:AL122"/>
    <mergeCell ref="AM122:AN122"/>
    <mergeCell ref="AO122:AP122"/>
    <mergeCell ref="V119:AL119"/>
    <mergeCell ref="AM119:AN119"/>
    <mergeCell ref="AO119:AP119"/>
    <mergeCell ref="V120:AL120"/>
    <mergeCell ref="AM120:AN120"/>
    <mergeCell ref="AO120:AP120"/>
    <mergeCell ref="V117:AL117"/>
    <mergeCell ref="AM117:AN117"/>
    <mergeCell ref="AO117:AP117"/>
    <mergeCell ref="V118:AL118"/>
    <mergeCell ref="AM118:AN118"/>
    <mergeCell ref="AO118:AP118"/>
    <mergeCell ref="V116:AL116"/>
    <mergeCell ref="AM116:AN116"/>
    <mergeCell ref="AO116:AP116"/>
    <mergeCell ref="V109:AL109"/>
    <mergeCell ref="AM109:AN109"/>
    <mergeCell ref="AO109:AP109"/>
    <mergeCell ref="V106:AL106"/>
    <mergeCell ref="AM106:AN106"/>
    <mergeCell ref="AO106:AP106"/>
    <mergeCell ref="V107:AL107"/>
    <mergeCell ref="AM107:AN107"/>
    <mergeCell ref="AO107:AP107"/>
    <mergeCell ref="V105:AL105"/>
    <mergeCell ref="AM105:AN105"/>
    <mergeCell ref="AO105:AP105"/>
    <mergeCell ref="V101:AL101"/>
    <mergeCell ref="AM101:AN101"/>
    <mergeCell ref="AO101:AP101"/>
    <mergeCell ref="V102:AL102"/>
    <mergeCell ref="AM102:AN102"/>
    <mergeCell ref="AO102:AP102"/>
    <mergeCell ref="V99:AL99"/>
    <mergeCell ref="AM99:AN99"/>
    <mergeCell ref="AO99:AP99"/>
    <mergeCell ref="V100:AL100"/>
    <mergeCell ref="AM100:AN100"/>
    <mergeCell ref="AO100:AP100"/>
    <mergeCell ref="V97:AL97"/>
    <mergeCell ref="AM97:AN97"/>
    <mergeCell ref="AO97:AP97"/>
    <mergeCell ref="V98:AL98"/>
    <mergeCell ref="AM98:AN98"/>
    <mergeCell ref="AO98:AP98"/>
    <mergeCell ref="V95:AL95"/>
    <mergeCell ref="AM95:AN95"/>
    <mergeCell ref="AO95:AP95"/>
    <mergeCell ref="V96:AL96"/>
    <mergeCell ref="AM96:AN96"/>
    <mergeCell ref="AO96:AP96"/>
    <mergeCell ref="V94:AL94"/>
    <mergeCell ref="AM94:AN94"/>
    <mergeCell ref="AO94:AP94"/>
    <mergeCell ref="V90:AL90"/>
    <mergeCell ref="AM90:AN90"/>
    <mergeCell ref="AO90:AP90"/>
    <mergeCell ref="V91:AL91"/>
    <mergeCell ref="AM91:AN91"/>
    <mergeCell ref="AO91:AP91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84:AL84"/>
    <mergeCell ref="AM84:AN84"/>
    <mergeCell ref="AO84:AP84"/>
    <mergeCell ref="V85:AL85"/>
    <mergeCell ref="AM85:AN85"/>
    <mergeCell ref="AO85:AP85"/>
    <mergeCell ref="V83:AL83"/>
    <mergeCell ref="AM83:AN83"/>
    <mergeCell ref="AO83:AP83"/>
    <mergeCell ref="V79:AL79"/>
    <mergeCell ref="AM79:AN79"/>
    <mergeCell ref="AO79:AP79"/>
    <mergeCell ref="V80:AL80"/>
    <mergeCell ref="AM80:AN80"/>
    <mergeCell ref="AO80:AP80"/>
    <mergeCell ref="V74:AL74"/>
    <mergeCell ref="AM74:AN74"/>
    <mergeCell ref="AO74:AP74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62:AL62"/>
    <mergeCell ref="AM62:AN62"/>
    <mergeCell ref="AO62:AP62"/>
    <mergeCell ref="V63:AL63"/>
    <mergeCell ref="AM63:AN63"/>
    <mergeCell ref="AO63:AP63"/>
    <mergeCell ref="V61:AL61"/>
    <mergeCell ref="AM61:AN61"/>
    <mergeCell ref="AO61:AP61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18" sqref="B18"/>
    </sheetView>
  </sheetViews>
  <sheetFormatPr baseColWidth="10" defaultRowHeight="14.4"/>
  <cols>
    <col min="1" max="1" width="20.44140625" bestFit="1" customWidth="1"/>
    <col min="2" max="2" width="3" bestFit="1" customWidth="1"/>
    <col min="3" max="3" width="2" bestFit="1" customWidth="1"/>
    <col min="4" max="5" width="2.21875" bestFit="1" customWidth="1"/>
    <col min="8" max="8" width="3" bestFit="1" customWidth="1"/>
    <col min="9" max="9" width="5.44140625" bestFit="1" customWidth="1"/>
    <col min="10" max="11" width="2.21875" bestFit="1" customWidth="1"/>
  </cols>
  <sheetData>
    <row r="1" spans="1:11">
      <c r="I1" t="s">
        <v>81</v>
      </c>
    </row>
    <row r="3" spans="1:11">
      <c r="A3" s="509"/>
      <c r="B3" s="509" t="s">
        <v>67</v>
      </c>
      <c r="C3" s="509" t="s">
        <v>68</v>
      </c>
      <c r="D3" s="509" t="s">
        <v>69</v>
      </c>
      <c r="E3" s="509" t="s">
        <v>70</v>
      </c>
      <c r="F3" s="509"/>
      <c r="H3" s="509" t="s">
        <v>67</v>
      </c>
      <c r="I3" s="509" t="s">
        <v>68</v>
      </c>
      <c r="J3" s="509" t="s">
        <v>69</v>
      </c>
      <c r="K3" s="509" t="s">
        <v>70</v>
      </c>
    </row>
    <row r="4" spans="1:11">
      <c r="A4" s="511" t="s">
        <v>55</v>
      </c>
      <c r="B4" s="511"/>
      <c r="C4" s="511"/>
      <c r="D4" s="511"/>
      <c r="E4" s="511"/>
      <c r="F4" s="511"/>
      <c r="G4" s="512"/>
      <c r="H4" s="511"/>
      <c r="I4" s="511"/>
      <c r="J4" s="511"/>
      <c r="K4" s="511"/>
    </row>
    <row r="5" spans="1:11">
      <c r="A5" s="511" t="s">
        <v>71</v>
      </c>
      <c r="B5" s="511" t="s">
        <v>82</v>
      </c>
      <c r="C5" s="511"/>
      <c r="D5" s="511">
        <v>1</v>
      </c>
      <c r="E5" s="511"/>
      <c r="F5" s="511"/>
      <c r="G5" s="512"/>
      <c r="H5" s="511">
        <v>1</v>
      </c>
      <c r="I5" s="511"/>
      <c r="J5" s="511">
        <v>1</v>
      </c>
      <c r="K5" s="511"/>
    </row>
    <row r="6" spans="1:11">
      <c r="A6" s="511" t="s">
        <v>72</v>
      </c>
      <c r="B6" s="511" t="s">
        <v>82</v>
      </c>
      <c r="C6" s="511"/>
      <c r="D6" s="511">
        <v>1</v>
      </c>
      <c r="E6" s="511"/>
      <c r="F6" s="511"/>
      <c r="G6" s="512"/>
      <c r="H6" s="511">
        <v>1</v>
      </c>
      <c r="I6" s="511"/>
      <c r="J6" s="511">
        <v>1</v>
      </c>
      <c r="K6" s="511"/>
    </row>
    <row r="7" spans="1:11">
      <c r="A7" s="511" t="s">
        <v>64</v>
      </c>
      <c r="B7" s="511" t="s">
        <v>83</v>
      </c>
      <c r="C7" s="511"/>
      <c r="D7" s="511">
        <v>1</v>
      </c>
      <c r="E7" s="511"/>
      <c r="F7" s="511"/>
      <c r="G7" s="512"/>
      <c r="H7" s="511"/>
      <c r="I7" s="511"/>
      <c r="J7" s="511">
        <v>1</v>
      </c>
      <c r="K7" s="511"/>
    </row>
    <row r="8" spans="1:11">
      <c r="A8" s="509" t="s">
        <v>73</v>
      </c>
      <c r="B8" s="510"/>
      <c r="C8" s="510"/>
      <c r="D8" s="510"/>
      <c r="E8" s="510"/>
      <c r="F8" s="510"/>
      <c r="G8" s="386"/>
      <c r="H8" s="510"/>
      <c r="I8" s="510"/>
      <c r="J8" s="510"/>
      <c r="K8" s="510"/>
    </row>
    <row r="9" spans="1:11">
      <c r="A9" s="511" t="s">
        <v>74</v>
      </c>
      <c r="B9" s="511" t="s">
        <v>82</v>
      </c>
      <c r="C9" s="511"/>
      <c r="D9" s="511">
        <v>1</v>
      </c>
      <c r="E9" s="511"/>
      <c r="F9" s="511"/>
      <c r="G9" s="512"/>
      <c r="H9" s="511">
        <v>1</v>
      </c>
      <c r="I9" s="511"/>
      <c r="J9" s="511">
        <v>1</v>
      </c>
      <c r="K9" s="511"/>
    </row>
    <row r="10" spans="1:11">
      <c r="A10" s="511" t="s">
        <v>75</v>
      </c>
      <c r="B10" s="511"/>
      <c r="C10" s="511"/>
      <c r="D10" s="511">
        <v>1</v>
      </c>
      <c r="E10" s="511"/>
      <c r="F10" s="511"/>
      <c r="G10" s="512"/>
      <c r="H10" s="511"/>
      <c r="I10" s="511"/>
      <c r="J10" s="511">
        <v>1</v>
      </c>
      <c r="K10" s="511"/>
    </row>
    <row r="11" spans="1:11">
      <c r="A11" s="511" t="s">
        <v>76</v>
      </c>
      <c r="B11" s="511"/>
      <c r="C11" s="511">
        <v>1</v>
      </c>
      <c r="D11" s="511">
        <v>1</v>
      </c>
      <c r="E11" s="511"/>
      <c r="F11" s="511"/>
      <c r="G11" s="512"/>
      <c r="H11" s="511"/>
      <c r="I11" s="511">
        <v>1</v>
      </c>
      <c r="J11" s="511">
        <v>1</v>
      </c>
      <c r="K11" s="511"/>
    </row>
    <row r="12" spans="1:11">
      <c r="A12" s="511" t="s">
        <v>77</v>
      </c>
      <c r="B12" s="511" t="s">
        <v>82</v>
      </c>
      <c r="C12" s="511"/>
      <c r="D12" s="511"/>
      <c r="E12" s="511"/>
      <c r="F12" s="511"/>
      <c r="G12" s="512"/>
      <c r="H12" s="511">
        <v>1</v>
      </c>
      <c r="I12" s="511"/>
      <c r="J12" s="511"/>
      <c r="K12" s="511"/>
    </row>
    <row r="13" spans="1:11">
      <c r="A13" s="511" t="s">
        <v>78</v>
      </c>
      <c r="B13" s="511" t="s">
        <v>83</v>
      </c>
      <c r="C13" s="511"/>
      <c r="D13" s="511"/>
      <c r="E13" s="511"/>
      <c r="F13" s="511"/>
      <c r="G13" s="512"/>
      <c r="H13" s="511">
        <v>1</v>
      </c>
      <c r="I13" s="511"/>
      <c r="J13" s="511"/>
      <c r="K13" s="511"/>
    </row>
    <row r="14" spans="1:11">
      <c r="A14" s="511" t="s">
        <v>61</v>
      </c>
      <c r="B14" s="511" t="s">
        <v>83</v>
      </c>
      <c r="C14" s="511"/>
      <c r="D14" s="511">
        <v>1</v>
      </c>
      <c r="E14" s="511"/>
      <c r="F14" s="511"/>
      <c r="G14" s="512"/>
      <c r="H14" s="511">
        <v>1</v>
      </c>
      <c r="I14" s="511"/>
      <c r="J14" s="511"/>
      <c r="K14" s="511"/>
    </row>
    <row r="15" spans="1:11">
      <c r="A15" s="511" t="s">
        <v>79</v>
      </c>
      <c r="B15" s="511" t="s">
        <v>83</v>
      </c>
      <c r="C15" s="511"/>
      <c r="D15" s="511"/>
      <c r="E15" s="511"/>
      <c r="F15" s="511"/>
      <c r="G15" s="512"/>
      <c r="H15" s="511">
        <v>1</v>
      </c>
      <c r="I15" s="511"/>
      <c r="J15" s="511"/>
      <c r="K15" s="511"/>
    </row>
    <row r="16" spans="1:11">
      <c r="A16" s="511" t="s">
        <v>60</v>
      </c>
      <c r="B16" s="511" t="s">
        <v>84</v>
      </c>
      <c r="C16" s="511">
        <v>2</v>
      </c>
      <c r="D16" s="511"/>
      <c r="E16" s="511">
        <v>1</v>
      </c>
      <c r="F16" s="511"/>
      <c r="G16" s="512"/>
      <c r="H16" s="511">
        <v>2</v>
      </c>
      <c r="I16" s="511">
        <v>2</v>
      </c>
      <c r="J16" s="511"/>
      <c r="K16" s="511">
        <v>1</v>
      </c>
    </row>
    <row r="17" spans="1:11">
      <c r="A17" s="511" t="s">
        <v>80</v>
      </c>
      <c r="B17" s="511" t="s">
        <v>82</v>
      </c>
      <c r="C17" s="511">
        <v>1</v>
      </c>
      <c r="D17" s="511">
        <v>1</v>
      </c>
      <c r="E17" s="511"/>
      <c r="F17" s="511"/>
      <c r="G17" s="512"/>
      <c r="H17" s="511">
        <v>1</v>
      </c>
      <c r="I17" s="511">
        <v>1</v>
      </c>
      <c r="J17" s="511">
        <v>1</v>
      </c>
      <c r="K17" s="511"/>
    </row>
    <row r="18" spans="1:11">
      <c r="A18" s="509"/>
      <c r="B18" s="509"/>
      <c r="C18" s="509"/>
      <c r="D18" s="509"/>
      <c r="E18" s="509"/>
      <c r="F18" s="509"/>
      <c r="H18" s="509"/>
      <c r="I18" s="509"/>
      <c r="J18" s="509"/>
      <c r="K18" s="509"/>
    </row>
    <row r="19" spans="1:11">
      <c r="A19" s="509"/>
      <c r="B19" s="509"/>
      <c r="C19" s="509"/>
      <c r="D19" s="509"/>
      <c r="E19" s="509"/>
      <c r="F19" s="509"/>
      <c r="H19" s="509"/>
      <c r="I19" s="509"/>
      <c r="J19" s="509"/>
      <c r="K19" s="509"/>
    </row>
    <row r="20" spans="1:11">
      <c r="A20" s="509"/>
      <c r="B20" s="509"/>
      <c r="C20" s="509"/>
      <c r="D20" s="509"/>
      <c r="E20" s="509"/>
      <c r="F20" s="509"/>
      <c r="H20" s="509"/>
      <c r="I20" s="509"/>
      <c r="J20" s="509"/>
      <c r="K20" s="509"/>
    </row>
    <row r="21" spans="1:11">
      <c r="A21" s="509"/>
      <c r="B21" s="509">
        <f>SUM(B5:B20)</f>
        <v>0</v>
      </c>
      <c r="C21" s="509">
        <f>SUM(C5:C20)</f>
        <v>4</v>
      </c>
      <c r="D21" s="509">
        <f>SUM(D5:D20)</f>
        <v>8</v>
      </c>
      <c r="E21" s="509">
        <f>SUM(E5:E20)</f>
        <v>1</v>
      </c>
      <c r="F21" s="509"/>
      <c r="H21" s="509">
        <f>SUM(H5:H20)</f>
        <v>10</v>
      </c>
      <c r="I21" s="509">
        <f>SUM(I5:I20)</f>
        <v>4</v>
      </c>
      <c r="J21" s="509">
        <f>SUM(J5:J20)</f>
        <v>7</v>
      </c>
      <c r="K21" s="509">
        <f>SUM(K5:K20)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Mixed A</vt:lpstr>
      <vt:lpstr>Herren</vt:lpstr>
      <vt:lpstr>Jugend</vt:lpstr>
      <vt:lpstr>Damen</vt:lpstr>
      <vt:lpstr>Mixed B</vt:lpstr>
      <vt:lpstr>Meldungen 23 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2020-10-15T12:35:06Z</dcterms:created>
  <dcterms:modified xsi:type="dcterms:W3CDTF">2024-04-11T06:35:18Z</dcterms:modified>
</cp:coreProperties>
</file>