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8196" tabRatio="569" activeTab="6"/>
  </bookViews>
  <sheets>
    <sheet name="Damen" sheetId="5" r:id="rId1"/>
    <sheet name="Mixed A" sheetId="11" r:id="rId2"/>
    <sheet name="Herren A" sheetId="12" r:id="rId3"/>
    <sheet name="Mixed B" sheetId="14" r:id="rId4"/>
    <sheet name="Herren B" sheetId="13" r:id="rId5"/>
    <sheet name="Jugend" sheetId="18" r:id="rId6"/>
    <sheet name="Anmeldung 1920" sheetId="19" r:id="rId7"/>
  </sheets>
  <calcPr calcId="125725"/>
</workbook>
</file>

<file path=xl/calcChain.xml><?xml version="1.0" encoding="utf-8"?>
<calcChain xmlns="http://schemas.openxmlformats.org/spreadsheetml/2006/main">
  <c r="AZ158" i="13"/>
  <c r="AY158"/>
  <c r="AX158"/>
  <c r="AW158"/>
  <c r="AV158"/>
  <c r="AU158"/>
  <c r="AT158"/>
  <c r="AS158"/>
  <c r="AR158"/>
  <c r="AQ158"/>
  <c r="S158"/>
  <c r="R158"/>
  <c r="Q158"/>
  <c r="Y33" s="1"/>
  <c r="P158"/>
  <c r="E158"/>
  <c r="AZ157"/>
  <c r="AY157"/>
  <c r="AX157"/>
  <c r="AW157"/>
  <c r="AV157"/>
  <c r="AU157"/>
  <c r="AT157"/>
  <c r="AS157"/>
  <c r="AR157"/>
  <c r="AQ157"/>
  <c r="S157"/>
  <c r="R157"/>
  <c r="Q157"/>
  <c r="P157"/>
  <c r="V33" s="1"/>
  <c r="E157"/>
  <c r="AZ156"/>
  <c r="AY156"/>
  <c r="AX156"/>
  <c r="AW156"/>
  <c r="AV156"/>
  <c r="AU156"/>
  <c r="AT156"/>
  <c r="AS156"/>
  <c r="AR156"/>
  <c r="AQ156"/>
  <c r="S156"/>
  <c r="R156"/>
  <c r="T34" s="1"/>
  <c r="Q156"/>
  <c r="P156"/>
  <c r="E156"/>
  <c r="AZ155"/>
  <c r="AY155"/>
  <c r="AX155"/>
  <c r="AW155"/>
  <c r="AV155"/>
  <c r="AU155"/>
  <c r="AT155"/>
  <c r="AS155"/>
  <c r="AR155"/>
  <c r="AQ155"/>
  <c r="S155"/>
  <c r="R155"/>
  <c r="Q155"/>
  <c r="P155"/>
  <c r="E155"/>
  <c r="AZ154"/>
  <c r="AY154"/>
  <c r="AX154"/>
  <c r="AW154"/>
  <c r="AV154"/>
  <c r="AU154"/>
  <c r="AT154"/>
  <c r="AS154"/>
  <c r="AR154"/>
  <c r="AQ154"/>
  <c r="S154"/>
  <c r="R154"/>
  <c r="Q154"/>
  <c r="Q33" s="1"/>
  <c r="P154"/>
  <c r="P33" s="1"/>
  <c r="E154"/>
  <c r="AZ153"/>
  <c r="AY153"/>
  <c r="AX153"/>
  <c r="AW153"/>
  <c r="AV153"/>
  <c r="AU153"/>
  <c r="AT153"/>
  <c r="AS153"/>
  <c r="AR153"/>
  <c r="AQ153"/>
  <c r="S153"/>
  <c r="O34" s="1"/>
  <c r="R153"/>
  <c r="Q153"/>
  <c r="P153"/>
  <c r="N33" s="1"/>
  <c r="E153"/>
  <c r="AZ152"/>
  <c r="AY152"/>
  <c r="AX152"/>
  <c r="AW152"/>
  <c r="AV152"/>
  <c r="AU152"/>
  <c r="AT152"/>
  <c r="AS152"/>
  <c r="AR152"/>
  <c r="AQ152"/>
  <c r="S152"/>
  <c r="R152"/>
  <c r="Q152"/>
  <c r="P152"/>
  <c r="E152"/>
  <c r="AZ151"/>
  <c r="AY151"/>
  <c r="AX151"/>
  <c r="AW151"/>
  <c r="AV151"/>
  <c r="AU151"/>
  <c r="AT151"/>
  <c r="AS151"/>
  <c r="AR151"/>
  <c r="AQ151"/>
  <c r="S151"/>
  <c r="R151"/>
  <c r="J34" s="1"/>
  <c r="Q151"/>
  <c r="K33" s="1"/>
  <c r="P151"/>
  <c r="E151"/>
  <c r="AZ150"/>
  <c r="AY150"/>
  <c r="AX150"/>
  <c r="AW150"/>
  <c r="AV150"/>
  <c r="AU150"/>
  <c r="AT150"/>
  <c r="AS150"/>
  <c r="AR150"/>
  <c r="AQ150"/>
  <c r="S150"/>
  <c r="R150"/>
  <c r="Q150"/>
  <c r="I33" s="1"/>
  <c r="P150"/>
  <c r="E150"/>
  <c r="AZ149"/>
  <c r="AY149"/>
  <c r="AX149"/>
  <c r="AW149"/>
  <c r="AV149"/>
  <c r="AU149"/>
  <c r="AT149"/>
  <c r="AS149"/>
  <c r="AR149"/>
  <c r="AQ149"/>
  <c r="S149"/>
  <c r="R149"/>
  <c r="Q149"/>
  <c r="P149"/>
  <c r="F33" s="1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Q147"/>
  <c r="AA30" s="1"/>
  <c r="P147"/>
  <c r="E147"/>
  <c r="AZ146"/>
  <c r="AY146"/>
  <c r="AX146"/>
  <c r="AW146"/>
  <c r="AV146"/>
  <c r="AU146"/>
  <c r="AT146"/>
  <c r="AS146"/>
  <c r="AR146"/>
  <c r="AQ146"/>
  <c r="S146"/>
  <c r="R146"/>
  <c r="Q146"/>
  <c r="P146"/>
  <c r="E146"/>
  <c r="AZ145"/>
  <c r="AY145"/>
  <c r="AX145"/>
  <c r="AW145"/>
  <c r="AV145"/>
  <c r="AU145"/>
  <c r="AT145"/>
  <c r="AS145"/>
  <c r="AR145"/>
  <c r="AQ145"/>
  <c r="S145"/>
  <c r="U31" s="1"/>
  <c r="R145"/>
  <c r="Q145"/>
  <c r="P145"/>
  <c r="T30" s="1"/>
  <c r="E145"/>
  <c r="AZ144"/>
  <c r="AY144"/>
  <c r="AX144"/>
  <c r="AW144"/>
  <c r="AV144"/>
  <c r="AU144"/>
  <c r="AT144"/>
  <c r="AS144"/>
  <c r="AR144"/>
  <c r="AQ144"/>
  <c r="S144"/>
  <c r="U144" s="1"/>
  <c r="S32" s="1"/>
  <c r="R144"/>
  <c r="R31" s="1"/>
  <c r="Q144"/>
  <c r="P144"/>
  <c r="E144"/>
  <c r="AZ143"/>
  <c r="AY143"/>
  <c r="AX143"/>
  <c r="AW143"/>
  <c r="AV143"/>
  <c r="AU143"/>
  <c r="AT143"/>
  <c r="AS143"/>
  <c r="AR143"/>
  <c r="AQ143"/>
  <c r="S143"/>
  <c r="R143"/>
  <c r="Q143"/>
  <c r="P143"/>
  <c r="E143"/>
  <c r="AZ142"/>
  <c r="AY142"/>
  <c r="AX142"/>
  <c r="AW142"/>
  <c r="AV142"/>
  <c r="AU142"/>
  <c r="AT142"/>
  <c r="AS142"/>
  <c r="AR142"/>
  <c r="AQ142"/>
  <c r="S142"/>
  <c r="R142"/>
  <c r="Q142"/>
  <c r="O30" s="1"/>
  <c r="P142"/>
  <c r="N30" s="1"/>
  <c r="E142"/>
  <c r="AZ141"/>
  <c r="AY141"/>
  <c r="AX141"/>
  <c r="AW141"/>
  <c r="AV141"/>
  <c r="AU141"/>
  <c r="AT141"/>
  <c r="AS141"/>
  <c r="AR141"/>
  <c r="AQ141"/>
  <c r="S141"/>
  <c r="M31" s="1"/>
  <c r="R141"/>
  <c r="Q141"/>
  <c r="P141"/>
  <c r="L30" s="1"/>
  <c r="E141"/>
  <c r="AZ140"/>
  <c r="AY140"/>
  <c r="AX140"/>
  <c r="AW140"/>
  <c r="AV140"/>
  <c r="AU140"/>
  <c r="AT140"/>
  <c r="AS140"/>
  <c r="AR140"/>
  <c r="AQ140"/>
  <c r="S140"/>
  <c r="T140" s="1"/>
  <c r="J32" s="1"/>
  <c r="R140"/>
  <c r="Q140"/>
  <c r="P140"/>
  <c r="E140"/>
  <c r="AZ139"/>
  <c r="AY139"/>
  <c r="AX139"/>
  <c r="AW139"/>
  <c r="AV139"/>
  <c r="AU139"/>
  <c r="AT139"/>
  <c r="AS139"/>
  <c r="AR139"/>
  <c r="AQ139"/>
  <c r="S139"/>
  <c r="R139"/>
  <c r="H31" s="1"/>
  <c r="Q139"/>
  <c r="I30" s="1"/>
  <c r="P139"/>
  <c r="E139"/>
  <c r="AZ138"/>
  <c r="AY138"/>
  <c r="AX138"/>
  <c r="AW138"/>
  <c r="AV138"/>
  <c r="AU138"/>
  <c r="AT138"/>
  <c r="AS138"/>
  <c r="AR138"/>
  <c r="AQ138"/>
  <c r="S138"/>
  <c r="R138"/>
  <c r="Q138"/>
  <c r="G30" s="1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U136" s="1"/>
  <c r="AA29" s="1"/>
  <c r="R136"/>
  <c r="Z28" s="1"/>
  <c r="Q136"/>
  <c r="P136"/>
  <c r="E136"/>
  <c r="AZ135"/>
  <c r="AY135"/>
  <c r="AX135"/>
  <c r="AW135"/>
  <c r="AV135"/>
  <c r="AU135"/>
  <c r="AT135"/>
  <c r="AS135"/>
  <c r="AR135"/>
  <c r="AQ135"/>
  <c r="S135"/>
  <c r="R135"/>
  <c r="T135" s="1"/>
  <c r="X29" s="1"/>
  <c r="Q135"/>
  <c r="P135"/>
  <c r="E135"/>
  <c r="AZ134"/>
  <c r="AY134"/>
  <c r="AX134"/>
  <c r="AW134"/>
  <c r="AV134"/>
  <c r="AU134"/>
  <c r="AT134"/>
  <c r="AS134"/>
  <c r="AR134"/>
  <c r="AQ134"/>
  <c r="S134"/>
  <c r="R134"/>
  <c r="Q134"/>
  <c r="U27" s="1"/>
  <c r="P134"/>
  <c r="T27" s="1"/>
  <c r="E134"/>
  <c r="AZ133"/>
  <c r="AY133"/>
  <c r="AX133"/>
  <c r="AW133"/>
  <c r="AV133"/>
  <c r="AU133"/>
  <c r="AT133"/>
  <c r="AS133"/>
  <c r="AR133"/>
  <c r="AQ133"/>
  <c r="S133"/>
  <c r="S28" s="1"/>
  <c r="R133"/>
  <c r="Q133"/>
  <c r="P133"/>
  <c r="R27" s="1"/>
  <c r="E133"/>
  <c r="AZ132"/>
  <c r="AY132"/>
  <c r="AX132"/>
  <c r="AW132"/>
  <c r="AV132"/>
  <c r="AU132"/>
  <c r="AT132"/>
  <c r="AS132"/>
  <c r="AR132"/>
  <c r="AQ132"/>
  <c r="S132"/>
  <c r="U132" s="1"/>
  <c r="Q29" s="1"/>
  <c r="R132"/>
  <c r="Q132"/>
  <c r="P132"/>
  <c r="E132"/>
  <c r="AZ131"/>
  <c r="AY131"/>
  <c r="AX131"/>
  <c r="AW131"/>
  <c r="AV131"/>
  <c r="AU131"/>
  <c r="AT131"/>
  <c r="AS131"/>
  <c r="AR131"/>
  <c r="AQ131"/>
  <c r="S131"/>
  <c r="R131"/>
  <c r="T131" s="1"/>
  <c r="N29" s="1"/>
  <c r="Q131"/>
  <c r="P131"/>
  <c r="E131"/>
  <c r="AZ130"/>
  <c r="AY130"/>
  <c r="AX130"/>
  <c r="AW130"/>
  <c r="AV130"/>
  <c r="AU130"/>
  <c r="AT130"/>
  <c r="AS130"/>
  <c r="AR130"/>
  <c r="AQ130"/>
  <c r="S130"/>
  <c r="R130"/>
  <c r="Q130"/>
  <c r="M27" s="1"/>
  <c r="P130"/>
  <c r="E130"/>
  <c r="AZ129"/>
  <c r="AY129"/>
  <c r="AX129"/>
  <c r="AW129"/>
  <c r="AV129"/>
  <c r="AU129"/>
  <c r="AT129"/>
  <c r="AS129"/>
  <c r="AR129"/>
  <c r="AQ129"/>
  <c r="S129"/>
  <c r="R129"/>
  <c r="Q129"/>
  <c r="P129"/>
  <c r="J27" s="1"/>
  <c r="E129"/>
  <c r="AZ128"/>
  <c r="AY128"/>
  <c r="AX128"/>
  <c r="AW128"/>
  <c r="AV128"/>
  <c r="AU128"/>
  <c r="AT128"/>
  <c r="AS128"/>
  <c r="AR128"/>
  <c r="AQ128"/>
  <c r="S128"/>
  <c r="U128" s="1"/>
  <c r="BG57" s="1"/>
  <c r="R128"/>
  <c r="Q128"/>
  <c r="P128"/>
  <c r="E128"/>
  <c r="AZ127"/>
  <c r="AY127"/>
  <c r="AX127"/>
  <c r="AW127"/>
  <c r="AV127"/>
  <c r="AU127"/>
  <c r="AT127"/>
  <c r="AS127"/>
  <c r="AR127"/>
  <c r="AQ127"/>
  <c r="S127"/>
  <c r="R127"/>
  <c r="T127" s="1"/>
  <c r="F29" s="1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P125"/>
  <c r="Z24" s="1"/>
  <c r="E125"/>
  <c r="AZ124"/>
  <c r="AY124"/>
  <c r="AX124"/>
  <c r="AW124"/>
  <c r="AV124"/>
  <c r="AU124"/>
  <c r="AT124"/>
  <c r="AS124"/>
  <c r="AR124"/>
  <c r="AQ124"/>
  <c r="S124"/>
  <c r="U124" s="1"/>
  <c r="Y26" s="1"/>
  <c r="R124"/>
  <c r="Q124"/>
  <c r="P124"/>
  <c r="E124"/>
  <c r="AZ123"/>
  <c r="AY123"/>
  <c r="AX123"/>
  <c r="AW123"/>
  <c r="AV123"/>
  <c r="AU123"/>
  <c r="AT123"/>
  <c r="AS123"/>
  <c r="AR123"/>
  <c r="AQ123"/>
  <c r="S123"/>
  <c r="R123"/>
  <c r="T123" s="1"/>
  <c r="V26" s="1"/>
  <c r="Q123"/>
  <c r="P123"/>
  <c r="E123"/>
  <c r="AZ122"/>
  <c r="AY122"/>
  <c r="AX122"/>
  <c r="AW122"/>
  <c r="AV122"/>
  <c r="AU122"/>
  <c r="AT122"/>
  <c r="AS122"/>
  <c r="AR122"/>
  <c r="AQ122"/>
  <c r="S122"/>
  <c r="R122"/>
  <c r="Q122"/>
  <c r="S24" s="1"/>
  <c r="P122"/>
  <c r="E122"/>
  <c r="AZ121"/>
  <c r="AY121"/>
  <c r="AX121"/>
  <c r="AW121"/>
  <c r="AV121"/>
  <c r="AU121"/>
  <c r="AT121"/>
  <c r="AS121"/>
  <c r="AR121"/>
  <c r="AQ121"/>
  <c r="S121"/>
  <c r="R121"/>
  <c r="Q121"/>
  <c r="P121"/>
  <c r="P24" s="1"/>
  <c r="E121"/>
  <c r="AZ120"/>
  <c r="AY120"/>
  <c r="AX120"/>
  <c r="AW120"/>
  <c r="AV120"/>
  <c r="AU120"/>
  <c r="AT120"/>
  <c r="AS120"/>
  <c r="AR120"/>
  <c r="AQ120"/>
  <c r="S120"/>
  <c r="U120" s="1"/>
  <c r="O26" s="1"/>
  <c r="R120"/>
  <c r="Q120"/>
  <c r="P120"/>
  <c r="E120"/>
  <c r="AZ119"/>
  <c r="AY119"/>
  <c r="AX119"/>
  <c r="AW119"/>
  <c r="AV119"/>
  <c r="AU119"/>
  <c r="AT119"/>
  <c r="AS119"/>
  <c r="AR119"/>
  <c r="AQ119"/>
  <c r="S119"/>
  <c r="R119"/>
  <c r="T119" s="1"/>
  <c r="L26" s="1"/>
  <c r="Q119"/>
  <c r="P119"/>
  <c r="E119"/>
  <c r="AZ118"/>
  <c r="AY118"/>
  <c r="AX118"/>
  <c r="AW118"/>
  <c r="AV118"/>
  <c r="AU118"/>
  <c r="AT118"/>
  <c r="AS118"/>
  <c r="AR118"/>
  <c r="AQ118"/>
  <c r="S118"/>
  <c r="R118"/>
  <c r="Q118"/>
  <c r="K24" s="1"/>
  <c r="P118"/>
  <c r="E118"/>
  <c r="AZ117"/>
  <c r="AY117"/>
  <c r="AX117"/>
  <c r="AW117"/>
  <c r="AV117"/>
  <c r="AU117"/>
  <c r="AT117"/>
  <c r="AS117"/>
  <c r="AR117"/>
  <c r="AQ117"/>
  <c r="S117"/>
  <c r="R117"/>
  <c r="Q117"/>
  <c r="P117"/>
  <c r="H24" s="1"/>
  <c r="E117"/>
  <c r="AZ116"/>
  <c r="AY116"/>
  <c r="AX116"/>
  <c r="AW116"/>
  <c r="AV116"/>
  <c r="AU116"/>
  <c r="AT116"/>
  <c r="AS116"/>
  <c r="AR116"/>
  <c r="AQ116"/>
  <c r="S116"/>
  <c r="U116" s="1"/>
  <c r="BG45" s="1"/>
  <c r="R116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U114" s="1"/>
  <c r="R114"/>
  <c r="Q114"/>
  <c r="AA21" s="1"/>
  <c r="P114"/>
  <c r="E114"/>
  <c r="AZ113"/>
  <c r="AY113"/>
  <c r="AX113"/>
  <c r="AW113"/>
  <c r="AV113"/>
  <c r="AU113"/>
  <c r="AT113"/>
  <c r="AS113"/>
  <c r="AR113"/>
  <c r="AQ113"/>
  <c r="S113"/>
  <c r="R113"/>
  <c r="T113" s="1"/>
  <c r="Q113"/>
  <c r="P113"/>
  <c r="X21" s="1"/>
  <c r="E113"/>
  <c r="AZ112"/>
  <c r="AY112"/>
  <c r="AX112"/>
  <c r="AW112"/>
  <c r="AV112"/>
  <c r="AU112"/>
  <c r="AT112"/>
  <c r="AS112"/>
  <c r="AR112"/>
  <c r="AQ112"/>
  <c r="S112"/>
  <c r="U112" s="1"/>
  <c r="W23" s="1"/>
  <c r="R112"/>
  <c r="Q112"/>
  <c r="P112"/>
  <c r="E112"/>
  <c r="AZ111"/>
  <c r="AY111"/>
  <c r="AX111"/>
  <c r="AW111"/>
  <c r="AV111"/>
  <c r="AU111"/>
  <c r="AT111"/>
  <c r="AS111"/>
  <c r="AR111"/>
  <c r="AQ111"/>
  <c r="S111"/>
  <c r="R111"/>
  <c r="T111" s="1"/>
  <c r="Q111"/>
  <c r="P111"/>
  <c r="E111"/>
  <c r="AZ110"/>
  <c r="AY110"/>
  <c r="AX110"/>
  <c r="AW110"/>
  <c r="AV110"/>
  <c r="AU110"/>
  <c r="AT110"/>
  <c r="AS110"/>
  <c r="AR110"/>
  <c r="AQ110"/>
  <c r="S110"/>
  <c r="U110" s="1"/>
  <c r="R110"/>
  <c r="Q110"/>
  <c r="Q21" s="1"/>
  <c r="P110"/>
  <c r="E110"/>
  <c r="AZ109"/>
  <c r="AY109"/>
  <c r="AX109"/>
  <c r="AW109"/>
  <c r="AV109"/>
  <c r="AU109"/>
  <c r="AT109"/>
  <c r="AS109"/>
  <c r="AR109"/>
  <c r="AQ109"/>
  <c r="S109"/>
  <c r="R109"/>
  <c r="T109" s="1"/>
  <c r="Q109"/>
  <c r="P109"/>
  <c r="N21" s="1"/>
  <c r="E109"/>
  <c r="AZ108"/>
  <c r="AY108"/>
  <c r="AX108"/>
  <c r="AW108"/>
  <c r="AV108"/>
  <c r="AU108"/>
  <c r="AT108"/>
  <c r="AS108"/>
  <c r="AR108"/>
  <c r="AQ108"/>
  <c r="S108"/>
  <c r="U108" s="1"/>
  <c r="BG77" s="1"/>
  <c r="R108"/>
  <c r="Q108"/>
  <c r="P108"/>
  <c r="E108"/>
  <c r="AZ107"/>
  <c r="AY107"/>
  <c r="AX107"/>
  <c r="AW107"/>
  <c r="AV107"/>
  <c r="AU107"/>
  <c r="AT107"/>
  <c r="AS107"/>
  <c r="AR107"/>
  <c r="AQ107"/>
  <c r="S107"/>
  <c r="R107"/>
  <c r="T107" s="1"/>
  <c r="J23" s="1"/>
  <c r="Q107"/>
  <c r="P107"/>
  <c r="E107"/>
  <c r="AZ106"/>
  <c r="AY106"/>
  <c r="AX106"/>
  <c r="AW106"/>
  <c r="AV106"/>
  <c r="AU106"/>
  <c r="AT106"/>
  <c r="AS106"/>
  <c r="AR106"/>
  <c r="AQ106"/>
  <c r="S106"/>
  <c r="U106" s="1"/>
  <c r="BF55" s="1"/>
  <c r="R106"/>
  <c r="Q106"/>
  <c r="I21" s="1"/>
  <c r="P106"/>
  <c r="E106"/>
  <c r="AZ105"/>
  <c r="AY105"/>
  <c r="AX105"/>
  <c r="AW105"/>
  <c r="AV105"/>
  <c r="AU105"/>
  <c r="AT105"/>
  <c r="AS105"/>
  <c r="AR105"/>
  <c r="AQ105"/>
  <c r="S105"/>
  <c r="R105"/>
  <c r="Q105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AZ103"/>
  <c r="AY103"/>
  <c r="AX103"/>
  <c r="AW103"/>
  <c r="AV103"/>
  <c r="AU103"/>
  <c r="AT103"/>
  <c r="AS103"/>
  <c r="AR103"/>
  <c r="AQ103"/>
  <c r="S103"/>
  <c r="R103"/>
  <c r="T103" s="1"/>
  <c r="Z20" s="1"/>
  <c r="Q103"/>
  <c r="P103"/>
  <c r="E103"/>
  <c r="AZ102"/>
  <c r="AY102"/>
  <c r="AX102"/>
  <c r="AW102"/>
  <c r="AV102"/>
  <c r="AU102"/>
  <c r="AT102"/>
  <c r="AS102"/>
  <c r="AR102"/>
  <c r="AQ102"/>
  <c r="S102"/>
  <c r="U102" s="1"/>
  <c r="R102"/>
  <c r="Q102"/>
  <c r="Y18" s="1"/>
  <c r="P102"/>
  <c r="E102"/>
  <c r="AZ101"/>
  <c r="AY101"/>
  <c r="AX101"/>
  <c r="AW101"/>
  <c r="AV101"/>
  <c r="AU101"/>
  <c r="AT101"/>
  <c r="AS101"/>
  <c r="AR101"/>
  <c r="AQ101"/>
  <c r="S101"/>
  <c r="R101"/>
  <c r="Q101"/>
  <c r="P101"/>
  <c r="V18" s="1"/>
  <c r="E101"/>
  <c r="AZ100"/>
  <c r="AY100"/>
  <c r="AX100"/>
  <c r="AW100"/>
  <c r="AV100"/>
  <c r="AU100"/>
  <c r="AT100"/>
  <c r="AS100"/>
  <c r="AR100"/>
  <c r="AQ100"/>
  <c r="S100"/>
  <c r="U100" s="1"/>
  <c r="R100"/>
  <c r="Q100"/>
  <c r="P100"/>
  <c r="E100"/>
  <c r="AZ99"/>
  <c r="AY99"/>
  <c r="AX99"/>
  <c r="AW99"/>
  <c r="AV99"/>
  <c r="AU99"/>
  <c r="AT99"/>
  <c r="AS99"/>
  <c r="AR99"/>
  <c r="AQ99"/>
  <c r="S99"/>
  <c r="R99"/>
  <c r="T99" s="1"/>
  <c r="R20" s="1"/>
  <c r="Q99"/>
  <c r="P99"/>
  <c r="E99"/>
  <c r="AZ98"/>
  <c r="AY98"/>
  <c r="AX98"/>
  <c r="AW98"/>
  <c r="AV98"/>
  <c r="AU98"/>
  <c r="AT98"/>
  <c r="AS98"/>
  <c r="AR98"/>
  <c r="AQ98"/>
  <c r="S98"/>
  <c r="U98" s="1"/>
  <c r="O20" s="1"/>
  <c r="R98"/>
  <c r="Q98"/>
  <c r="O18" s="1"/>
  <c r="P98"/>
  <c r="E98"/>
  <c r="AZ97"/>
  <c r="AY97"/>
  <c r="AX97"/>
  <c r="AW97"/>
  <c r="AV97"/>
  <c r="AU97"/>
  <c r="AT97"/>
  <c r="AS97"/>
  <c r="AR97"/>
  <c r="AQ97"/>
  <c r="S97"/>
  <c r="R97"/>
  <c r="Q97"/>
  <c r="P97"/>
  <c r="L18" s="1"/>
  <c r="E97"/>
  <c r="AZ96"/>
  <c r="AY96"/>
  <c r="AX96"/>
  <c r="AW96"/>
  <c r="AV96"/>
  <c r="AU96"/>
  <c r="AT96"/>
  <c r="AS96"/>
  <c r="AR96"/>
  <c r="AQ96"/>
  <c r="S96"/>
  <c r="U96" s="1"/>
  <c r="BG65" s="1"/>
  <c r="R96"/>
  <c r="Q96"/>
  <c r="P96"/>
  <c r="E96"/>
  <c r="AZ95"/>
  <c r="AY95"/>
  <c r="AX95"/>
  <c r="AW95"/>
  <c r="AV95"/>
  <c r="AU95"/>
  <c r="AT95"/>
  <c r="AS95"/>
  <c r="AR95"/>
  <c r="AQ95"/>
  <c r="S95"/>
  <c r="R95"/>
  <c r="T95" s="1"/>
  <c r="H20" s="1"/>
  <c r="Q95"/>
  <c r="P95"/>
  <c r="H18" s="1"/>
  <c r="E95"/>
  <c r="AZ94"/>
  <c r="AY94"/>
  <c r="AX94"/>
  <c r="AW94"/>
  <c r="AV94"/>
  <c r="AU94"/>
  <c r="AT94"/>
  <c r="AS94"/>
  <c r="AR94"/>
  <c r="AQ94"/>
  <c r="S94"/>
  <c r="U94" s="1"/>
  <c r="BF43" s="1"/>
  <c r="R94"/>
  <c r="Q94"/>
  <c r="G18" s="1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E92"/>
  <c r="AZ91"/>
  <c r="AY91"/>
  <c r="AX91"/>
  <c r="AW91"/>
  <c r="AV91"/>
  <c r="AU91"/>
  <c r="AT91"/>
  <c r="AS91"/>
  <c r="AR91"/>
  <c r="AQ91"/>
  <c r="S91"/>
  <c r="R91"/>
  <c r="T91" s="1"/>
  <c r="X17" s="1"/>
  <c r="Q91"/>
  <c r="P91"/>
  <c r="E91"/>
  <c r="AZ90"/>
  <c r="AY90"/>
  <c r="AX90"/>
  <c r="AW90"/>
  <c r="AV90"/>
  <c r="AU90"/>
  <c r="AT90"/>
  <c r="AS90"/>
  <c r="AR90"/>
  <c r="AQ90"/>
  <c r="S90"/>
  <c r="U90" s="1"/>
  <c r="W17" s="1"/>
  <c r="R90"/>
  <c r="Q90"/>
  <c r="W15" s="1"/>
  <c r="P90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U88" s="1"/>
  <c r="S17" s="1"/>
  <c r="R88"/>
  <c r="Q88"/>
  <c r="P88"/>
  <c r="E88"/>
  <c r="AZ87"/>
  <c r="AY87"/>
  <c r="AX87"/>
  <c r="AW87"/>
  <c r="AV87"/>
  <c r="AU87"/>
  <c r="AT87"/>
  <c r="AS87"/>
  <c r="AR87"/>
  <c r="AQ87"/>
  <c r="S87"/>
  <c r="R87"/>
  <c r="T87" s="1"/>
  <c r="P17" s="1"/>
  <c r="Q87"/>
  <c r="P87"/>
  <c r="P15" s="1"/>
  <c r="E87"/>
  <c r="AZ86"/>
  <c r="AY86"/>
  <c r="AX86"/>
  <c r="AW86"/>
  <c r="AV86"/>
  <c r="AU86"/>
  <c r="AT86"/>
  <c r="AS86"/>
  <c r="AR86"/>
  <c r="AQ86"/>
  <c r="S86"/>
  <c r="U86" s="1"/>
  <c r="BE75" s="1"/>
  <c r="R86"/>
  <c r="Q86"/>
  <c r="M15" s="1"/>
  <c r="P86"/>
  <c r="E86"/>
  <c r="AZ85"/>
  <c r="AY85"/>
  <c r="AX85"/>
  <c r="AW85"/>
  <c r="AV85"/>
  <c r="AU85"/>
  <c r="AT85"/>
  <c r="AS85"/>
  <c r="AR85"/>
  <c r="AQ85"/>
  <c r="S85"/>
  <c r="R85"/>
  <c r="Q85"/>
  <c r="P85"/>
  <c r="J15" s="1"/>
  <c r="E85"/>
  <c r="AZ84"/>
  <c r="AY84"/>
  <c r="AX84"/>
  <c r="AW84"/>
  <c r="AV84"/>
  <c r="AU84"/>
  <c r="AT84"/>
  <c r="AS84"/>
  <c r="AR84"/>
  <c r="AQ84"/>
  <c r="S84"/>
  <c r="U84" s="1"/>
  <c r="BG53" s="1"/>
  <c r="R84"/>
  <c r="Q84"/>
  <c r="P84"/>
  <c r="E84"/>
  <c r="AZ83"/>
  <c r="AY83"/>
  <c r="AX83"/>
  <c r="AW83"/>
  <c r="AV83"/>
  <c r="AU83"/>
  <c r="AT83"/>
  <c r="AS83"/>
  <c r="AR83"/>
  <c r="AQ83"/>
  <c r="S83"/>
  <c r="R83"/>
  <c r="T83" s="1"/>
  <c r="F17" s="1"/>
  <c r="Q83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Z13" s="1"/>
  <c r="Q81"/>
  <c r="P81"/>
  <c r="Z12" s="1"/>
  <c r="E81"/>
  <c r="AZ80"/>
  <c r="AY80"/>
  <c r="AX80"/>
  <c r="AW80"/>
  <c r="AV80"/>
  <c r="AU80"/>
  <c r="AT80"/>
  <c r="AS80"/>
  <c r="AR80"/>
  <c r="AQ80"/>
  <c r="S80"/>
  <c r="U80" s="1"/>
  <c r="Y14" s="1"/>
  <c r="R80"/>
  <c r="Q80"/>
  <c r="Y12" s="1"/>
  <c r="P80"/>
  <c r="E80"/>
  <c r="AZ79"/>
  <c r="AY79"/>
  <c r="AX79"/>
  <c r="AW79"/>
  <c r="AV79"/>
  <c r="AU79"/>
  <c r="AT79"/>
  <c r="AS79"/>
  <c r="AR79"/>
  <c r="AQ79"/>
  <c r="S79"/>
  <c r="R79"/>
  <c r="T79" s="1"/>
  <c r="V14" s="1"/>
  <c r="Q79"/>
  <c r="P79"/>
  <c r="V12" s="1"/>
  <c r="E79"/>
  <c r="AZ78"/>
  <c r="AY78"/>
  <c r="AX78"/>
  <c r="AW78"/>
  <c r="AV78"/>
  <c r="AU78"/>
  <c r="AT78"/>
  <c r="AS78"/>
  <c r="AR78"/>
  <c r="AQ78"/>
  <c r="S78"/>
  <c r="U78" s="1"/>
  <c r="R78"/>
  <c r="Q78"/>
  <c r="P78"/>
  <c r="E78"/>
  <c r="AZ77"/>
  <c r="AY77"/>
  <c r="AX77"/>
  <c r="AW77"/>
  <c r="AV77"/>
  <c r="AU77"/>
  <c r="AT77"/>
  <c r="AS77"/>
  <c r="AR77"/>
  <c r="AQ77"/>
  <c r="S77"/>
  <c r="R77"/>
  <c r="Q77"/>
  <c r="S12" s="1"/>
  <c r="P77"/>
  <c r="R12" s="1"/>
  <c r="E77"/>
  <c r="AZ76"/>
  <c r="AY76"/>
  <c r="AX76"/>
  <c r="AW76"/>
  <c r="AV76"/>
  <c r="AU76"/>
  <c r="AT76"/>
  <c r="AS76"/>
  <c r="AR76"/>
  <c r="AQ76"/>
  <c r="S76"/>
  <c r="R76"/>
  <c r="Q76"/>
  <c r="P76"/>
  <c r="P12" s="1"/>
  <c r="E76"/>
  <c r="AZ75"/>
  <c r="AY75"/>
  <c r="AX75"/>
  <c r="AW75"/>
  <c r="AV75"/>
  <c r="AU75"/>
  <c r="AT75"/>
  <c r="AS75"/>
  <c r="AR75"/>
  <c r="AQ75"/>
  <c r="S75"/>
  <c r="R75"/>
  <c r="N13" s="1"/>
  <c r="Q75"/>
  <c r="O12" s="1"/>
  <c r="P75"/>
  <c r="N12" s="1"/>
  <c r="E75"/>
  <c r="AZ74"/>
  <c r="AY74"/>
  <c r="AX74"/>
  <c r="AW74"/>
  <c r="AV74"/>
  <c r="AU74"/>
  <c r="AT74"/>
  <c r="AS74"/>
  <c r="AR74"/>
  <c r="S74" s="1"/>
  <c r="K13" s="1"/>
  <c r="AQ74"/>
  <c r="R74"/>
  <c r="J13" s="1"/>
  <c r="Q74"/>
  <c r="P74"/>
  <c r="J12" s="1"/>
  <c r="E74"/>
  <c r="AZ73"/>
  <c r="AY73"/>
  <c r="AX73"/>
  <c r="AW73"/>
  <c r="AV73"/>
  <c r="AU73"/>
  <c r="AT73"/>
  <c r="S73" s="1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AA10" s="1"/>
  <c r="R70"/>
  <c r="Q70"/>
  <c r="P70"/>
  <c r="E70"/>
  <c r="AZ69"/>
  <c r="AY69"/>
  <c r="AX69"/>
  <c r="AW69"/>
  <c r="AV69"/>
  <c r="AU69"/>
  <c r="AT69"/>
  <c r="AS69"/>
  <c r="AR69"/>
  <c r="AQ69"/>
  <c r="S69"/>
  <c r="R69"/>
  <c r="X10" s="1"/>
  <c r="Q69"/>
  <c r="P69"/>
  <c r="E69"/>
  <c r="AZ68"/>
  <c r="AY68"/>
  <c r="AX68"/>
  <c r="AW68"/>
  <c r="AV68"/>
  <c r="AU68"/>
  <c r="AT68"/>
  <c r="AS68"/>
  <c r="AR68"/>
  <c r="AQ68"/>
  <c r="S68"/>
  <c r="R68"/>
  <c r="Q68"/>
  <c r="W9" s="1"/>
  <c r="P68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AR66"/>
  <c r="AQ66"/>
  <c r="S66"/>
  <c r="R66"/>
  <c r="Q66"/>
  <c r="P66"/>
  <c r="R9" s="1"/>
  <c r="E66"/>
  <c r="AZ65"/>
  <c r="AY65"/>
  <c r="AX65"/>
  <c r="AW65"/>
  <c r="AV65"/>
  <c r="AU65"/>
  <c r="AT65"/>
  <c r="AS65"/>
  <c r="AR65"/>
  <c r="AQ65"/>
  <c r="S65"/>
  <c r="R65"/>
  <c r="P10" s="1"/>
  <c r="Q65"/>
  <c r="P65"/>
  <c r="E65"/>
  <c r="AZ64"/>
  <c r="AY64"/>
  <c r="AX64"/>
  <c r="AW64"/>
  <c r="AV64"/>
  <c r="AU64"/>
  <c r="AT64"/>
  <c r="AS64"/>
  <c r="AR64"/>
  <c r="AQ64"/>
  <c r="S64"/>
  <c r="R64"/>
  <c r="Q64"/>
  <c r="O9" s="1"/>
  <c r="P64"/>
  <c r="E64"/>
  <c r="AZ63"/>
  <c r="AY63"/>
  <c r="AX63"/>
  <c r="S63" s="1"/>
  <c r="M10" s="1"/>
  <c r="AW63"/>
  <c r="AV63"/>
  <c r="AU63"/>
  <c r="AT63"/>
  <c r="AS63"/>
  <c r="AR63"/>
  <c r="AQ63"/>
  <c r="Q63"/>
  <c r="M9" s="1"/>
  <c r="P63"/>
  <c r="E63"/>
  <c r="AZ62"/>
  <c r="AY62"/>
  <c r="AX62"/>
  <c r="AW62"/>
  <c r="AV62"/>
  <c r="AU62"/>
  <c r="AT62"/>
  <c r="AS62"/>
  <c r="AR62"/>
  <c r="AQ62"/>
  <c r="R62" s="1"/>
  <c r="H10" s="1"/>
  <c r="Q62"/>
  <c r="P62"/>
  <c r="H9" s="1"/>
  <c r="E62"/>
  <c r="AZ61"/>
  <c r="AY61"/>
  <c r="AX61"/>
  <c r="AW61"/>
  <c r="AV61"/>
  <c r="AU61"/>
  <c r="AT61"/>
  <c r="AS61"/>
  <c r="AR61"/>
  <c r="AQ61"/>
  <c r="Q6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R59"/>
  <c r="Q59"/>
  <c r="AA6" s="1"/>
  <c r="P59"/>
  <c r="Z6" s="1"/>
  <c r="E59"/>
  <c r="AZ58"/>
  <c r="AY58"/>
  <c r="AX58"/>
  <c r="AW58"/>
  <c r="AV58"/>
  <c r="AU58"/>
  <c r="AT58"/>
  <c r="AS58"/>
  <c r="AR58"/>
  <c r="AQ58"/>
  <c r="S58"/>
  <c r="Y7" s="1"/>
  <c r="R58"/>
  <c r="Q58"/>
  <c r="P58"/>
  <c r="E58"/>
  <c r="AZ57"/>
  <c r="AY57"/>
  <c r="AX57"/>
  <c r="AW57"/>
  <c r="AV57"/>
  <c r="AU57"/>
  <c r="AT57"/>
  <c r="AS57"/>
  <c r="AR57"/>
  <c r="AQ57"/>
  <c r="S57"/>
  <c r="R57"/>
  <c r="Q57"/>
  <c r="P57"/>
  <c r="E57"/>
  <c r="AZ56"/>
  <c r="AY56"/>
  <c r="AX56"/>
  <c r="AW56"/>
  <c r="AV56"/>
  <c r="AU56"/>
  <c r="AT56"/>
  <c r="AS56"/>
  <c r="AR56"/>
  <c r="AQ56"/>
  <c r="S56"/>
  <c r="R56"/>
  <c r="Q56"/>
  <c r="P56"/>
  <c r="E56"/>
  <c r="BE55"/>
  <c r="AZ55"/>
  <c r="AY55"/>
  <c r="AX55"/>
  <c r="AW55"/>
  <c r="AV55"/>
  <c r="AU55"/>
  <c r="AT55"/>
  <c r="AS55"/>
  <c r="AR55"/>
  <c r="AQ55"/>
  <c r="S55"/>
  <c r="R55"/>
  <c r="Q55"/>
  <c r="S6" s="1"/>
  <c r="P55"/>
  <c r="R6" s="1"/>
  <c r="E55"/>
  <c r="AZ54"/>
  <c r="AY54"/>
  <c r="AX54"/>
  <c r="AW54"/>
  <c r="AV54"/>
  <c r="AU54"/>
  <c r="AT54"/>
  <c r="AS54"/>
  <c r="AR54"/>
  <c r="AQ54"/>
  <c r="S54"/>
  <c r="Q7" s="1"/>
  <c r="R54"/>
  <c r="Q54"/>
  <c r="Q6" s="1"/>
  <c r="P54"/>
  <c r="P6" s="1"/>
  <c r="E54"/>
  <c r="AZ53"/>
  <c r="AY53"/>
  <c r="AX53"/>
  <c r="AW53"/>
  <c r="AV53"/>
  <c r="AU53"/>
  <c r="AT53"/>
  <c r="AS53"/>
  <c r="AR53"/>
  <c r="AQ53"/>
  <c r="S53"/>
  <c r="R53"/>
  <c r="Q53"/>
  <c r="P53"/>
  <c r="E53"/>
  <c r="AZ52"/>
  <c r="AY52"/>
  <c r="AX52"/>
  <c r="AW52"/>
  <c r="AV52"/>
  <c r="AU52"/>
  <c r="AT52"/>
  <c r="AS52"/>
  <c r="R52" s="1"/>
  <c r="AR52"/>
  <c r="AQ52"/>
  <c r="Q52"/>
  <c r="P52"/>
  <c r="L6" s="1"/>
  <c r="E52"/>
  <c r="AZ51"/>
  <c r="AY51"/>
  <c r="AX51"/>
  <c r="AW51"/>
  <c r="AV51"/>
  <c r="AU51"/>
  <c r="AT51"/>
  <c r="AS51"/>
  <c r="AR51"/>
  <c r="AQ51"/>
  <c r="R51" s="1"/>
  <c r="J7" s="1"/>
  <c r="Q51"/>
  <c r="K6" s="1"/>
  <c r="P51"/>
  <c r="E51"/>
  <c r="AZ50"/>
  <c r="AY50"/>
  <c r="AX50"/>
  <c r="AW50"/>
  <c r="AV50"/>
  <c r="AU50"/>
  <c r="AT50"/>
  <c r="AS50"/>
  <c r="AR50"/>
  <c r="S50" s="1"/>
  <c r="G7" s="1"/>
  <c r="AQ50"/>
  <c r="R50" s="1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U48" s="1"/>
  <c r="R48"/>
  <c r="Q48"/>
  <c r="P48"/>
  <c r="E48"/>
  <c r="AZ47"/>
  <c r="AY47"/>
  <c r="AX47"/>
  <c r="AW47"/>
  <c r="AV47"/>
  <c r="AU47"/>
  <c r="AT47"/>
  <c r="AS47"/>
  <c r="AR47"/>
  <c r="AQ47"/>
  <c r="S47"/>
  <c r="R47"/>
  <c r="T47" s="1"/>
  <c r="X5" s="1"/>
  <c r="Q47"/>
  <c r="P47"/>
  <c r="E47"/>
  <c r="AZ46"/>
  <c r="AY46"/>
  <c r="AX46"/>
  <c r="AW46"/>
  <c r="AV46"/>
  <c r="AU46"/>
  <c r="AT46"/>
  <c r="AS46"/>
  <c r="AR46"/>
  <c r="AQ46"/>
  <c r="S46"/>
  <c r="R46"/>
  <c r="Q46"/>
  <c r="W3" s="1"/>
  <c r="P46"/>
  <c r="E46"/>
  <c r="AZ45"/>
  <c r="AY45"/>
  <c r="AX45"/>
  <c r="AW45"/>
  <c r="AV45"/>
  <c r="AU45"/>
  <c r="AT45"/>
  <c r="AS45"/>
  <c r="AR45"/>
  <c r="AQ45"/>
  <c r="S45"/>
  <c r="R45"/>
  <c r="T45" s="1"/>
  <c r="Q45"/>
  <c r="P45"/>
  <c r="E45"/>
  <c r="AZ44"/>
  <c r="AY44"/>
  <c r="AX44"/>
  <c r="AW44"/>
  <c r="AV44"/>
  <c r="AU44"/>
  <c r="AT44"/>
  <c r="AS44"/>
  <c r="AR44"/>
  <c r="AQ44"/>
  <c r="S44"/>
  <c r="R44"/>
  <c r="Q44"/>
  <c r="S3" s="1"/>
  <c r="P44"/>
  <c r="R3" s="1"/>
  <c r="E44"/>
  <c r="BE43"/>
  <c r="AZ43"/>
  <c r="AY43"/>
  <c r="AX43"/>
  <c r="AW43"/>
  <c r="AV43"/>
  <c r="AU43"/>
  <c r="AT43"/>
  <c r="AS43"/>
  <c r="AR43"/>
  <c r="AQ43"/>
  <c r="S43"/>
  <c r="Q4" s="1"/>
  <c r="R43"/>
  <c r="Q43"/>
  <c r="P43"/>
  <c r="E43"/>
  <c r="AZ42"/>
  <c r="AY42"/>
  <c r="AX42"/>
  <c r="AW42"/>
  <c r="AV42"/>
  <c r="AU42"/>
  <c r="AT42"/>
  <c r="AS42"/>
  <c r="AR42"/>
  <c r="AQ42"/>
  <c r="S42"/>
  <c r="R42"/>
  <c r="Q42"/>
  <c r="O3" s="1"/>
  <c r="P42"/>
  <c r="E42"/>
  <c r="AZ41"/>
  <c r="AY41"/>
  <c r="AX41"/>
  <c r="AW41"/>
  <c r="AV41"/>
  <c r="AU41"/>
  <c r="AT41"/>
  <c r="AS41"/>
  <c r="AR41"/>
  <c r="S41" s="1"/>
  <c r="M4" s="1"/>
  <c r="AQ41"/>
  <c r="Q41"/>
  <c r="M3" s="1"/>
  <c r="P41"/>
  <c r="L3" s="1"/>
  <c r="E41"/>
  <c r="AZ40"/>
  <c r="AY40"/>
  <c r="AX40"/>
  <c r="AW40"/>
  <c r="AV40"/>
  <c r="AU40"/>
  <c r="AT40"/>
  <c r="AS40"/>
  <c r="AR40"/>
  <c r="AQ40"/>
  <c r="R40" s="1"/>
  <c r="J4" s="1"/>
  <c r="Q40"/>
  <c r="P40"/>
  <c r="E40"/>
  <c r="AZ39"/>
  <c r="AY39"/>
  <c r="AX39"/>
  <c r="AW39"/>
  <c r="AV39"/>
  <c r="AU39"/>
  <c r="AT39"/>
  <c r="AS39"/>
  <c r="AR39"/>
  <c r="S39" s="1"/>
  <c r="I4" s="1"/>
  <c r="AQ39"/>
  <c r="Q39"/>
  <c r="I3" s="1"/>
  <c r="P39"/>
  <c r="H3" s="1"/>
  <c r="E39"/>
  <c r="D39"/>
  <c r="D41" s="1"/>
  <c r="AY35"/>
  <c r="Y34"/>
  <c r="X34"/>
  <c r="W34"/>
  <c r="V34"/>
  <c r="S34"/>
  <c r="Q34"/>
  <c r="P34"/>
  <c r="N34"/>
  <c r="L34"/>
  <c r="K34"/>
  <c r="I34"/>
  <c r="H34"/>
  <c r="G34"/>
  <c r="F34"/>
  <c r="AY33"/>
  <c r="X33"/>
  <c r="W33"/>
  <c r="U33"/>
  <c r="T33"/>
  <c r="S33"/>
  <c r="R33"/>
  <c r="O33"/>
  <c r="M33"/>
  <c r="L33"/>
  <c r="J33"/>
  <c r="H33"/>
  <c r="G33"/>
  <c r="BG32"/>
  <c r="AY32"/>
  <c r="AA31"/>
  <c r="W31"/>
  <c r="V31"/>
  <c r="T31"/>
  <c r="Q31"/>
  <c r="O31"/>
  <c r="N31"/>
  <c r="L31"/>
  <c r="J31"/>
  <c r="I31"/>
  <c r="G31"/>
  <c r="F31"/>
  <c r="AY30"/>
  <c r="Z30"/>
  <c r="W30"/>
  <c r="V30"/>
  <c r="U30"/>
  <c r="S30"/>
  <c r="R30"/>
  <c r="Q30"/>
  <c r="P30"/>
  <c r="M30"/>
  <c r="K30"/>
  <c r="J30"/>
  <c r="H30"/>
  <c r="F30"/>
  <c r="BG29"/>
  <c r="BF29"/>
  <c r="BE29"/>
  <c r="BD29"/>
  <c r="BC29"/>
  <c r="BB29"/>
  <c r="BA29"/>
  <c r="AZ29"/>
  <c r="AY29"/>
  <c r="Y28"/>
  <c r="U28"/>
  <c r="T28"/>
  <c r="R28"/>
  <c r="P28"/>
  <c r="O28"/>
  <c r="M28"/>
  <c r="L28"/>
  <c r="K28"/>
  <c r="J28"/>
  <c r="H28"/>
  <c r="G28"/>
  <c r="BE27"/>
  <c r="AY27"/>
  <c r="AA27"/>
  <c r="Z27"/>
  <c r="Y27"/>
  <c r="X27"/>
  <c r="S27"/>
  <c r="Q27"/>
  <c r="P27"/>
  <c r="O27"/>
  <c r="N27"/>
  <c r="L27"/>
  <c r="K27"/>
  <c r="I27"/>
  <c r="H27"/>
  <c r="G27"/>
  <c r="F27"/>
  <c r="BD26"/>
  <c r="BC26"/>
  <c r="BB26"/>
  <c r="BA26"/>
  <c r="AZ26"/>
  <c r="AY26"/>
  <c r="AX26"/>
  <c r="G26"/>
  <c r="AA25"/>
  <c r="Z25"/>
  <c r="X25"/>
  <c r="W25"/>
  <c r="S25"/>
  <c r="R25"/>
  <c r="Q25"/>
  <c r="P25"/>
  <c r="N25"/>
  <c r="M25"/>
  <c r="K25"/>
  <c r="J25"/>
  <c r="I25"/>
  <c r="H25"/>
  <c r="F25"/>
  <c r="AY24"/>
  <c r="AA24"/>
  <c r="Y24"/>
  <c r="X24"/>
  <c r="W24"/>
  <c r="V24"/>
  <c r="R24"/>
  <c r="Q24"/>
  <c r="O24"/>
  <c r="N24"/>
  <c r="M24"/>
  <c r="L24"/>
  <c r="J24"/>
  <c r="I24"/>
  <c r="G24"/>
  <c r="F24"/>
  <c r="AY23"/>
  <c r="AA23"/>
  <c r="X23"/>
  <c r="Q23"/>
  <c r="N23"/>
  <c r="I23"/>
  <c r="AA22"/>
  <c r="Z22"/>
  <c r="Y22"/>
  <c r="X22"/>
  <c r="V22"/>
  <c r="Q22"/>
  <c r="P22"/>
  <c r="O22"/>
  <c r="N22"/>
  <c r="L22"/>
  <c r="K22"/>
  <c r="I22"/>
  <c r="H22"/>
  <c r="G22"/>
  <c r="F22"/>
  <c r="AY21"/>
  <c r="Z21"/>
  <c r="Y21"/>
  <c r="W21"/>
  <c r="V21"/>
  <c r="P21"/>
  <c r="O21"/>
  <c r="M21"/>
  <c r="L21"/>
  <c r="K21"/>
  <c r="J21"/>
  <c r="H21"/>
  <c r="G21"/>
  <c r="BC20"/>
  <c r="BB20"/>
  <c r="AY20"/>
  <c r="Y20"/>
  <c r="G20"/>
  <c r="AA19"/>
  <c r="Y19"/>
  <c r="X19"/>
  <c r="W19"/>
  <c r="V19"/>
  <c r="S19"/>
  <c r="O19"/>
  <c r="N19"/>
  <c r="M19"/>
  <c r="J19"/>
  <c r="I19"/>
  <c r="G19"/>
  <c r="F19"/>
  <c r="AY18"/>
  <c r="AA18"/>
  <c r="Z18"/>
  <c r="X18"/>
  <c r="W18"/>
  <c r="S18"/>
  <c r="R18"/>
  <c r="N18"/>
  <c r="M18"/>
  <c r="K18"/>
  <c r="J18"/>
  <c r="I18"/>
  <c r="F18"/>
  <c r="AY17"/>
  <c r="M17"/>
  <c r="Z16"/>
  <c r="Y16"/>
  <c r="W16"/>
  <c r="V16"/>
  <c r="R16"/>
  <c r="Q16"/>
  <c r="L16"/>
  <c r="K16"/>
  <c r="J16"/>
  <c r="H16"/>
  <c r="G16"/>
  <c r="AY15"/>
  <c r="Z15"/>
  <c r="Y15"/>
  <c r="X15"/>
  <c r="V15"/>
  <c r="S15"/>
  <c r="R15"/>
  <c r="Q15"/>
  <c r="L15"/>
  <c r="K15"/>
  <c r="I15"/>
  <c r="H15"/>
  <c r="G15"/>
  <c r="AY14"/>
  <c r="AA13"/>
  <c r="X13"/>
  <c r="W13"/>
  <c r="S13"/>
  <c r="R13"/>
  <c r="P13"/>
  <c r="AA12"/>
  <c r="X12"/>
  <c r="W12"/>
  <c r="Q12"/>
  <c r="K12"/>
  <c r="Z10"/>
  <c r="W10"/>
  <c r="S10"/>
  <c r="R10"/>
  <c r="O10"/>
  <c r="N10"/>
  <c r="AA9"/>
  <c r="Z9"/>
  <c r="Y9"/>
  <c r="X9"/>
  <c r="V9"/>
  <c r="S9"/>
  <c r="Q9"/>
  <c r="P9"/>
  <c r="N9"/>
  <c r="L9"/>
  <c r="I9"/>
  <c r="G9"/>
  <c r="AA7"/>
  <c r="Z7"/>
  <c r="X7"/>
  <c r="V7"/>
  <c r="S7"/>
  <c r="R7"/>
  <c r="P7"/>
  <c r="O7"/>
  <c r="BA6" s="1"/>
  <c r="N7"/>
  <c r="Y6"/>
  <c r="X6"/>
  <c r="W6"/>
  <c r="V6"/>
  <c r="O6"/>
  <c r="N6"/>
  <c r="M6"/>
  <c r="J6"/>
  <c r="AA5"/>
  <c r="Z4"/>
  <c r="Y4"/>
  <c r="W4"/>
  <c r="V4"/>
  <c r="R4"/>
  <c r="N4"/>
  <c r="AA3"/>
  <c r="Z3"/>
  <c r="Y3"/>
  <c r="X3"/>
  <c r="V3"/>
  <c r="Q3"/>
  <c r="P3"/>
  <c r="N3"/>
  <c r="K3"/>
  <c r="J3"/>
  <c r="Z2"/>
  <c r="X2"/>
  <c r="V2"/>
  <c r="R2"/>
  <c r="P2"/>
  <c r="N2"/>
  <c r="L2"/>
  <c r="J2"/>
  <c r="H2"/>
  <c r="F2"/>
  <c r="E43" i="14"/>
  <c r="P43"/>
  <c r="Q43"/>
  <c r="AQ43"/>
  <c r="AR43"/>
  <c r="AS43"/>
  <c r="AT43"/>
  <c r="AU43"/>
  <c r="AV43"/>
  <c r="AW43"/>
  <c r="AX43"/>
  <c r="AY43"/>
  <c r="AZ43"/>
  <c r="AZ158" i="18"/>
  <c r="AY158"/>
  <c r="AX158"/>
  <c r="AW158"/>
  <c r="AV158"/>
  <c r="AU158"/>
  <c r="AT158"/>
  <c r="AS158"/>
  <c r="AR158"/>
  <c r="AQ158"/>
  <c r="S158"/>
  <c r="R158"/>
  <c r="T158" s="1"/>
  <c r="Q158"/>
  <c r="Y33" s="1"/>
  <c r="P158"/>
  <c r="E158"/>
  <c r="AZ157"/>
  <c r="AY157"/>
  <c r="AX157"/>
  <c r="AW157"/>
  <c r="AV157"/>
  <c r="AU157"/>
  <c r="AT157"/>
  <c r="AS157"/>
  <c r="AR157"/>
  <c r="AQ157"/>
  <c r="S157"/>
  <c r="R157"/>
  <c r="Q157"/>
  <c r="P157"/>
  <c r="E157"/>
  <c r="AZ156"/>
  <c r="AY156"/>
  <c r="AX156"/>
  <c r="AW156"/>
  <c r="AV156"/>
  <c r="AU156"/>
  <c r="AT156"/>
  <c r="AS156"/>
  <c r="AR156"/>
  <c r="AQ156"/>
  <c r="S156"/>
  <c r="R156"/>
  <c r="Q156"/>
  <c r="P156"/>
  <c r="E156"/>
  <c r="AZ155"/>
  <c r="AY155"/>
  <c r="AX155"/>
  <c r="AW155"/>
  <c r="AV155"/>
  <c r="AU155"/>
  <c r="AT155"/>
  <c r="AS155"/>
  <c r="AR155"/>
  <c r="AQ155"/>
  <c r="S155"/>
  <c r="R155"/>
  <c r="Q155"/>
  <c r="P155"/>
  <c r="E155"/>
  <c r="AZ154"/>
  <c r="AY154"/>
  <c r="AX154"/>
  <c r="AW154"/>
  <c r="AV154"/>
  <c r="AU154"/>
  <c r="AT154"/>
  <c r="AS154"/>
  <c r="AR154"/>
  <c r="AQ154"/>
  <c r="S154"/>
  <c r="R154"/>
  <c r="Q154"/>
  <c r="Q33" s="1"/>
  <c r="P154"/>
  <c r="E154"/>
  <c r="AZ153"/>
  <c r="AY153"/>
  <c r="AX153"/>
  <c r="AW153"/>
  <c r="AV153"/>
  <c r="AU153"/>
  <c r="AT153"/>
  <c r="AS153"/>
  <c r="AR153"/>
  <c r="AQ153"/>
  <c r="S153"/>
  <c r="R153"/>
  <c r="Q153"/>
  <c r="P153"/>
  <c r="E153"/>
  <c r="AZ152"/>
  <c r="AY152"/>
  <c r="AX152"/>
  <c r="AW152"/>
  <c r="AV152"/>
  <c r="AU152"/>
  <c r="AT152"/>
  <c r="AS152"/>
  <c r="AR152"/>
  <c r="AQ152"/>
  <c r="S152"/>
  <c r="R152"/>
  <c r="Q152"/>
  <c r="P152"/>
  <c r="E152"/>
  <c r="AZ151"/>
  <c r="AY151"/>
  <c r="AX151"/>
  <c r="AW151"/>
  <c r="AV151"/>
  <c r="AU151"/>
  <c r="AT151"/>
  <c r="AS151"/>
  <c r="AR151"/>
  <c r="AQ151"/>
  <c r="S151"/>
  <c r="R151"/>
  <c r="Q151"/>
  <c r="P151"/>
  <c r="E151"/>
  <c r="AZ150"/>
  <c r="AY150"/>
  <c r="AX150"/>
  <c r="AW150"/>
  <c r="AV150"/>
  <c r="AU150"/>
  <c r="AT150"/>
  <c r="AS150"/>
  <c r="AR150"/>
  <c r="AQ150"/>
  <c r="S150"/>
  <c r="R150"/>
  <c r="Q150"/>
  <c r="I33" s="1"/>
  <c r="P150"/>
  <c r="E150"/>
  <c r="AZ149"/>
  <c r="AY149"/>
  <c r="AX149"/>
  <c r="AW149"/>
  <c r="AV149"/>
  <c r="AU149"/>
  <c r="AT149"/>
  <c r="AS149"/>
  <c r="AR149"/>
  <c r="AQ149"/>
  <c r="S149"/>
  <c r="R149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Q147"/>
  <c r="P147"/>
  <c r="E147"/>
  <c r="AZ146"/>
  <c r="AY146"/>
  <c r="AX146"/>
  <c r="AW146"/>
  <c r="AV146"/>
  <c r="AU146"/>
  <c r="AT146"/>
  <c r="AS146"/>
  <c r="AR146"/>
  <c r="AQ146"/>
  <c r="S146"/>
  <c r="R146"/>
  <c r="Q146"/>
  <c r="P146"/>
  <c r="E146"/>
  <c r="AZ145"/>
  <c r="AY145"/>
  <c r="AX145"/>
  <c r="AW145"/>
  <c r="AV145"/>
  <c r="AU145"/>
  <c r="AT145"/>
  <c r="AS145"/>
  <c r="AR145"/>
  <c r="AQ145"/>
  <c r="S145"/>
  <c r="R145"/>
  <c r="Q145"/>
  <c r="P145"/>
  <c r="T30" s="1"/>
  <c r="E145"/>
  <c r="AZ144"/>
  <c r="AY144"/>
  <c r="AX144"/>
  <c r="AW144"/>
  <c r="AV144"/>
  <c r="AU144"/>
  <c r="AT144"/>
  <c r="AS144"/>
  <c r="AR144"/>
  <c r="AQ144"/>
  <c r="S144"/>
  <c r="R144"/>
  <c r="Q144"/>
  <c r="P144"/>
  <c r="E144"/>
  <c r="AZ143"/>
  <c r="AY143"/>
  <c r="AX143"/>
  <c r="AW143"/>
  <c r="AV143"/>
  <c r="AU143"/>
  <c r="AT143"/>
  <c r="AS143"/>
  <c r="AR143"/>
  <c r="AQ143"/>
  <c r="S143"/>
  <c r="R143"/>
  <c r="Q143"/>
  <c r="P143"/>
  <c r="E143"/>
  <c r="AZ142"/>
  <c r="AY142"/>
  <c r="AX142"/>
  <c r="AW142"/>
  <c r="AV142"/>
  <c r="AU142"/>
  <c r="AT142"/>
  <c r="AS142"/>
  <c r="AR142"/>
  <c r="AQ142"/>
  <c r="S142"/>
  <c r="R142"/>
  <c r="Q142"/>
  <c r="P142"/>
  <c r="E142"/>
  <c r="AZ141"/>
  <c r="AY141"/>
  <c r="AX141"/>
  <c r="AW141"/>
  <c r="AV141"/>
  <c r="AU141"/>
  <c r="AT141"/>
  <c r="AS141"/>
  <c r="AR141"/>
  <c r="AQ141"/>
  <c r="S141"/>
  <c r="R141"/>
  <c r="Q141"/>
  <c r="P141"/>
  <c r="E141"/>
  <c r="AZ140"/>
  <c r="AY140"/>
  <c r="AX140"/>
  <c r="AW140"/>
  <c r="AV140"/>
  <c r="AU140"/>
  <c r="AT140"/>
  <c r="AS140"/>
  <c r="AR140"/>
  <c r="AQ140"/>
  <c r="S140"/>
  <c r="R140"/>
  <c r="Q140"/>
  <c r="P140"/>
  <c r="E140"/>
  <c r="AZ139"/>
  <c r="AY139"/>
  <c r="AX139"/>
  <c r="AW139"/>
  <c r="AV139"/>
  <c r="AU139"/>
  <c r="AT139"/>
  <c r="AS139"/>
  <c r="AR139"/>
  <c r="AQ139"/>
  <c r="S139"/>
  <c r="R139"/>
  <c r="Q139"/>
  <c r="P139"/>
  <c r="E139"/>
  <c r="AZ138"/>
  <c r="AY138"/>
  <c r="AX138"/>
  <c r="AW138"/>
  <c r="AV138"/>
  <c r="AU138"/>
  <c r="AT138"/>
  <c r="AS138"/>
  <c r="AR138"/>
  <c r="AQ138"/>
  <c r="S138"/>
  <c r="R138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Q136"/>
  <c r="AA27" s="1"/>
  <c r="P136"/>
  <c r="E136"/>
  <c r="AZ135"/>
  <c r="AY135"/>
  <c r="AX135"/>
  <c r="AW135"/>
  <c r="AV135"/>
  <c r="AU135"/>
  <c r="AT135"/>
  <c r="AS135"/>
  <c r="AR135"/>
  <c r="AQ135"/>
  <c r="S135"/>
  <c r="R135"/>
  <c r="Q135"/>
  <c r="P135"/>
  <c r="X27" s="1"/>
  <c r="E135"/>
  <c r="AZ134"/>
  <c r="AY134"/>
  <c r="AX134"/>
  <c r="AW134"/>
  <c r="AV134"/>
  <c r="AU134"/>
  <c r="AT134"/>
  <c r="AS134"/>
  <c r="AR134"/>
  <c r="AQ134"/>
  <c r="S134"/>
  <c r="R134"/>
  <c r="Q134"/>
  <c r="P134"/>
  <c r="E134"/>
  <c r="AZ133"/>
  <c r="AY133"/>
  <c r="AX133"/>
  <c r="AW133"/>
  <c r="AV133"/>
  <c r="AU133"/>
  <c r="AT133"/>
  <c r="AS133"/>
  <c r="AR133"/>
  <c r="AQ133"/>
  <c r="S133"/>
  <c r="R133"/>
  <c r="Q133"/>
  <c r="P133"/>
  <c r="E133"/>
  <c r="AZ132"/>
  <c r="AY132"/>
  <c r="AX132"/>
  <c r="AW132"/>
  <c r="AV132"/>
  <c r="AU132"/>
  <c r="AT132"/>
  <c r="AS132"/>
  <c r="AR132"/>
  <c r="AQ132"/>
  <c r="S132"/>
  <c r="R132"/>
  <c r="Q132"/>
  <c r="Q27" s="1"/>
  <c r="P132"/>
  <c r="E132"/>
  <c r="AZ131"/>
  <c r="AY131"/>
  <c r="AX131"/>
  <c r="AW131"/>
  <c r="AV131"/>
  <c r="AU131"/>
  <c r="AT131"/>
  <c r="AS131"/>
  <c r="AR131"/>
  <c r="AQ131"/>
  <c r="S131"/>
  <c r="R131"/>
  <c r="Q131"/>
  <c r="P131"/>
  <c r="N27" s="1"/>
  <c r="E131"/>
  <c r="AZ130"/>
  <c r="AY130"/>
  <c r="AX130"/>
  <c r="AW130"/>
  <c r="AV130"/>
  <c r="AU130"/>
  <c r="AT130"/>
  <c r="AS130"/>
  <c r="AR130"/>
  <c r="AQ130"/>
  <c r="S130"/>
  <c r="R130"/>
  <c r="Q130"/>
  <c r="P130"/>
  <c r="E130"/>
  <c r="AZ129"/>
  <c r="AY129"/>
  <c r="AX129"/>
  <c r="AW129"/>
  <c r="AV129"/>
  <c r="AU129"/>
  <c r="AT129"/>
  <c r="AS129"/>
  <c r="AR129"/>
  <c r="AQ129"/>
  <c r="S129"/>
  <c r="R129"/>
  <c r="Q129"/>
  <c r="P129"/>
  <c r="E129"/>
  <c r="AZ128"/>
  <c r="AY128"/>
  <c r="AX128"/>
  <c r="AW128"/>
  <c r="AV128"/>
  <c r="AU128"/>
  <c r="AT128"/>
  <c r="AS128"/>
  <c r="AR128"/>
  <c r="AQ128"/>
  <c r="S128"/>
  <c r="R128"/>
  <c r="Q128"/>
  <c r="I27" s="1"/>
  <c r="P128"/>
  <c r="E128"/>
  <c r="AZ127"/>
  <c r="AY127"/>
  <c r="AX127"/>
  <c r="AW127"/>
  <c r="AV127"/>
  <c r="AU127"/>
  <c r="AT127"/>
  <c r="AS127"/>
  <c r="AR127"/>
  <c r="AQ127"/>
  <c r="S127"/>
  <c r="R127"/>
  <c r="Q127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P125"/>
  <c r="E125"/>
  <c r="AZ124"/>
  <c r="AY124"/>
  <c r="AX124"/>
  <c r="AW124"/>
  <c r="AV124"/>
  <c r="AU124"/>
  <c r="AT124"/>
  <c r="AS124"/>
  <c r="AR124"/>
  <c r="AQ124"/>
  <c r="S124"/>
  <c r="R124"/>
  <c r="Q124"/>
  <c r="Y24" s="1"/>
  <c r="P124"/>
  <c r="E124"/>
  <c r="AZ123"/>
  <c r="AY123"/>
  <c r="AX123"/>
  <c r="AW123"/>
  <c r="AV123"/>
  <c r="AU123"/>
  <c r="AT123"/>
  <c r="AS123"/>
  <c r="AR123"/>
  <c r="AQ123"/>
  <c r="S123"/>
  <c r="R123"/>
  <c r="Q123"/>
  <c r="P123"/>
  <c r="V24" s="1"/>
  <c r="E123"/>
  <c r="AZ122"/>
  <c r="AY122"/>
  <c r="AX122"/>
  <c r="AW122"/>
  <c r="AV122"/>
  <c r="AU122"/>
  <c r="AT122"/>
  <c r="AS122"/>
  <c r="AR122"/>
  <c r="AQ122"/>
  <c r="S122"/>
  <c r="R122"/>
  <c r="Q122"/>
  <c r="P122"/>
  <c r="E122"/>
  <c r="AZ121"/>
  <c r="AY121"/>
  <c r="AX121"/>
  <c r="AW121"/>
  <c r="AV121"/>
  <c r="AU121"/>
  <c r="AT121"/>
  <c r="AS121"/>
  <c r="AR121"/>
  <c r="AQ121"/>
  <c r="S121"/>
  <c r="R121"/>
  <c r="Q121"/>
  <c r="P121"/>
  <c r="E121"/>
  <c r="AZ120"/>
  <c r="AY120"/>
  <c r="AX120"/>
  <c r="AW120"/>
  <c r="AV120"/>
  <c r="AU120"/>
  <c r="AT120"/>
  <c r="AS120"/>
  <c r="AR120"/>
  <c r="AQ120"/>
  <c r="S120"/>
  <c r="R120"/>
  <c r="Q120"/>
  <c r="O24" s="1"/>
  <c r="P120"/>
  <c r="E120"/>
  <c r="AZ119"/>
  <c r="AY119"/>
  <c r="AX119"/>
  <c r="AW119"/>
  <c r="AV119"/>
  <c r="AU119"/>
  <c r="AT119"/>
  <c r="AS119"/>
  <c r="AR119"/>
  <c r="AQ119"/>
  <c r="S119"/>
  <c r="R119"/>
  <c r="Q119"/>
  <c r="P119"/>
  <c r="L24" s="1"/>
  <c r="E119"/>
  <c r="AZ118"/>
  <c r="AY118"/>
  <c r="AX118"/>
  <c r="AW118"/>
  <c r="AV118"/>
  <c r="AU118"/>
  <c r="AT118"/>
  <c r="AS118"/>
  <c r="AR118"/>
  <c r="AQ118"/>
  <c r="S118"/>
  <c r="R118"/>
  <c r="Q118"/>
  <c r="P118"/>
  <c r="E118"/>
  <c r="AZ117"/>
  <c r="AY117"/>
  <c r="AX117"/>
  <c r="AW117"/>
  <c r="AV117"/>
  <c r="AU117"/>
  <c r="AT117"/>
  <c r="AS117"/>
  <c r="AR117"/>
  <c r="AQ117"/>
  <c r="S117"/>
  <c r="R117"/>
  <c r="Q117"/>
  <c r="P117"/>
  <c r="E117"/>
  <c r="AZ116"/>
  <c r="AY116"/>
  <c r="AX116"/>
  <c r="AW116"/>
  <c r="AV116"/>
  <c r="AU116"/>
  <c r="AT116"/>
  <c r="AS116"/>
  <c r="AR116"/>
  <c r="AQ116"/>
  <c r="S116"/>
  <c r="R116"/>
  <c r="Q116"/>
  <c r="G24" s="1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U114" s="1"/>
  <c r="BF155" s="1"/>
  <c r="R114"/>
  <c r="Q114"/>
  <c r="P114"/>
  <c r="Z21" s="1"/>
  <c r="E114"/>
  <c r="AZ113"/>
  <c r="AY113"/>
  <c r="AX113"/>
  <c r="AW113"/>
  <c r="AV113"/>
  <c r="AU113"/>
  <c r="AT113"/>
  <c r="AS113"/>
  <c r="AR113"/>
  <c r="AQ113"/>
  <c r="S113"/>
  <c r="U113" s="1"/>
  <c r="R113"/>
  <c r="Q113"/>
  <c r="P113"/>
  <c r="X21" s="1"/>
  <c r="E113"/>
  <c r="AZ112"/>
  <c r="AY112"/>
  <c r="AX112"/>
  <c r="AW112"/>
  <c r="AV112"/>
  <c r="AU112"/>
  <c r="AT112"/>
  <c r="AS112"/>
  <c r="AR112"/>
  <c r="AQ112"/>
  <c r="S112"/>
  <c r="U112" s="1"/>
  <c r="W23" s="1"/>
  <c r="R112"/>
  <c r="Q112"/>
  <c r="P112"/>
  <c r="V21" s="1"/>
  <c r="E112"/>
  <c r="AZ111"/>
  <c r="AY111"/>
  <c r="AX111"/>
  <c r="AW111"/>
  <c r="AV111"/>
  <c r="AU111"/>
  <c r="AT111"/>
  <c r="AS111"/>
  <c r="AR111"/>
  <c r="AQ111"/>
  <c r="S111"/>
  <c r="U111" s="1"/>
  <c r="BG122" s="1"/>
  <c r="R111"/>
  <c r="Q111"/>
  <c r="P111"/>
  <c r="E111"/>
  <c r="AZ110"/>
  <c r="AY110"/>
  <c r="AX110"/>
  <c r="AW110"/>
  <c r="AV110"/>
  <c r="AU110"/>
  <c r="AT110"/>
  <c r="AS110"/>
  <c r="AR110"/>
  <c r="AQ110"/>
  <c r="S110"/>
  <c r="U110" s="1"/>
  <c r="R110"/>
  <c r="Q110"/>
  <c r="P110"/>
  <c r="P21" s="1"/>
  <c r="E110"/>
  <c r="AZ109"/>
  <c r="AY109"/>
  <c r="AX109"/>
  <c r="AW109"/>
  <c r="AV109"/>
  <c r="AU109"/>
  <c r="AT109"/>
  <c r="AS109"/>
  <c r="AR109"/>
  <c r="AQ109"/>
  <c r="S109"/>
  <c r="U109" s="1"/>
  <c r="AO109" s="1"/>
  <c r="R109"/>
  <c r="Q109"/>
  <c r="P109"/>
  <c r="N21" s="1"/>
  <c r="E109"/>
  <c r="AZ108"/>
  <c r="AY108"/>
  <c r="AX108"/>
  <c r="AW108"/>
  <c r="AV108"/>
  <c r="AU108"/>
  <c r="AT108"/>
  <c r="AS108"/>
  <c r="AR108"/>
  <c r="AQ108"/>
  <c r="S108"/>
  <c r="U108" s="1"/>
  <c r="R108"/>
  <c r="Q108"/>
  <c r="P108"/>
  <c r="L21" s="1"/>
  <c r="E108"/>
  <c r="AZ107"/>
  <c r="AY107"/>
  <c r="AX107"/>
  <c r="AW107"/>
  <c r="AV107"/>
  <c r="AU107"/>
  <c r="AT107"/>
  <c r="AS107"/>
  <c r="AR107"/>
  <c r="AQ107"/>
  <c r="S107"/>
  <c r="U107" s="1"/>
  <c r="AO107" s="1"/>
  <c r="R107"/>
  <c r="Q107"/>
  <c r="P107"/>
  <c r="J21" s="1"/>
  <c r="E107"/>
  <c r="AZ106"/>
  <c r="AY106"/>
  <c r="AX106"/>
  <c r="AW106"/>
  <c r="AV106"/>
  <c r="AU106"/>
  <c r="AT106"/>
  <c r="AS106"/>
  <c r="AR106"/>
  <c r="AQ106"/>
  <c r="S106"/>
  <c r="U106" s="1"/>
  <c r="R106"/>
  <c r="Q106"/>
  <c r="P106"/>
  <c r="H21" s="1"/>
  <c r="E106"/>
  <c r="AZ105"/>
  <c r="AY105"/>
  <c r="AX105"/>
  <c r="AW105"/>
  <c r="AV105"/>
  <c r="AU105"/>
  <c r="AT105"/>
  <c r="AS105"/>
  <c r="AR105"/>
  <c r="AQ105"/>
  <c r="S105"/>
  <c r="U105" s="1"/>
  <c r="R105"/>
  <c r="Q105"/>
  <c r="P105"/>
  <c r="F21" s="1"/>
  <c r="AL21" s="1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R103"/>
  <c r="Q103"/>
  <c r="P103"/>
  <c r="E103"/>
  <c r="AZ102"/>
  <c r="AY102"/>
  <c r="AX102"/>
  <c r="AW102"/>
  <c r="AV102"/>
  <c r="AU102"/>
  <c r="AT102"/>
  <c r="AS102"/>
  <c r="AR102"/>
  <c r="AQ102"/>
  <c r="S102"/>
  <c r="R102"/>
  <c r="T102" s="1"/>
  <c r="Q102"/>
  <c r="P102"/>
  <c r="E102"/>
  <c r="AZ101"/>
  <c r="AY101"/>
  <c r="AX101"/>
  <c r="AW101"/>
  <c r="AV101"/>
  <c r="AU101"/>
  <c r="AT101"/>
  <c r="AS101"/>
  <c r="AR101"/>
  <c r="AQ101"/>
  <c r="S101"/>
  <c r="R101"/>
  <c r="V19" s="1"/>
  <c r="Q101"/>
  <c r="P101"/>
  <c r="E101"/>
  <c r="AZ100"/>
  <c r="AY100"/>
  <c r="AX100"/>
  <c r="AW100"/>
  <c r="AV100"/>
  <c r="AU100"/>
  <c r="AT100"/>
  <c r="AS100"/>
  <c r="AR100"/>
  <c r="AQ100"/>
  <c r="S100"/>
  <c r="R100"/>
  <c r="Q100"/>
  <c r="P100"/>
  <c r="E100"/>
  <c r="AZ99"/>
  <c r="AY99"/>
  <c r="AX99"/>
  <c r="AW99"/>
  <c r="AV99"/>
  <c r="AU99"/>
  <c r="AT99"/>
  <c r="AS99"/>
  <c r="AR99"/>
  <c r="AQ99"/>
  <c r="S99"/>
  <c r="R99"/>
  <c r="T99" s="1"/>
  <c r="BC99" s="1"/>
  <c r="Q99"/>
  <c r="P99"/>
  <c r="R18" s="1"/>
  <c r="E99"/>
  <c r="AZ98"/>
  <c r="AY98"/>
  <c r="AX98"/>
  <c r="AW98"/>
  <c r="AV98"/>
  <c r="AU98"/>
  <c r="AT98"/>
  <c r="AS98"/>
  <c r="AR98"/>
  <c r="AQ98"/>
  <c r="R98" s="1"/>
  <c r="N19" s="1"/>
  <c r="Q98"/>
  <c r="P98"/>
  <c r="N18" s="1"/>
  <c r="E98"/>
  <c r="AZ97"/>
  <c r="AY97"/>
  <c r="AX97"/>
  <c r="AW97"/>
  <c r="AV97"/>
  <c r="AU97"/>
  <c r="AT97"/>
  <c r="AS97"/>
  <c r="AR97"/>
  <c r="AQ97"/>
  <c r="R97" s="1"/>
  <c r="Q97"/>
  <c r="M18" s="1"/>
  <c r="P97"/>
  <c r="L18" s="1"/>
  <c r="E97"/>
  <c r="AZ96"/>
  <c r="AY96"/>
  <c r="AX96"/>
  <c r="AW96"/>
  <c r="AV96"/>
  <c r="AU96"/>
  <c r="AT96"/>
  <c r="AS96"/>
  <c r="AR96"/>
  <c r="AQ96"/>
  <c r="Q96"/>
  <c r="P96"/>
  <c r="E96"/>
  <c r="AZ95"/>
  <c r="AY95"/>
  <c r="AX95"/>
  <c r="AW95"/>
  <c r="AV95"/>
  <c r="AU95"/>
  <c r="AT95"/>
  <c r="AS95"/>
  <c r="AR95"/>
  <c r="AQ95"/>
  <c r="Q95"/>
  <c r="P95"/>
  <c r="H18" s="1"/>
  <c r="E95"/>
  <c r="AZ94"/>
  <c r="AY94"/>
  <c r="AX94"/>
  <c r="AW94"/>
  <c r="AV94"/>
  <c r="AU94"/>
  <c r="AT94"/>
  <c r="AS94"/>
  <c r="AR94"/>
  <c r="AQ94"/>
  <c r="R94" s="1"/>
  <c r="F19" s="1"/>
  <c r="Q94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U92" s="1"/>
  <c r="AA17" s="1"/>
  <c r="R92"/>
  <c r="Q92"/>
  <c r="P92"/>
  <c r="Z15" s="1"/>
  <c r="E92"/>
  <c r="AZ91"/>
  <c r="AY91"/>
  <c r="AX91"/>
  <c r="AW91"/>
  <c r="AV91"/>
  <c r="AU91"/>
  <c r="AT91"/>
  <c r="AS91"/>
  <c r="AR91"/>
  <c r="AQ91"/>
  <c r="S91"/>
  <c r="R91"/>
  <c r="X16" s="1"/>
  <c r="Q91"/>
  <c r="P91"/>
  <c r="E91"/>
  <c r="AZ90"/>
  <c r="AY90"/>
  <c r="AX90"/>
  <c r="AW90"/>
  <c r="AV90"/>
  <c r="AU90"/>
  <c r="AT90"/>
  <c r="AS90"/>
  <c r="AR90"/>
  <c r="AQ90"/>
  <c r="S90"/>
  <c r="U90" s="1"/>
  <c r="AO90" s="1"/>
  <c r="R90"/>
  <c r="Q90"/>
  <c r="W15" s="1"/>
  <c r="P90"/>
  <c r="V15" s="1"/>
  <c r="E90"/>
  <c r="AZ89"/>
  <c r="AY89"/>
  <c r="AX89"/>
  <c r="AW89"/>
  <c r="AV89"/>
  <c r="AU89"/>
  <c r="AT89"/>
  <c r="AS89"/>
  <c r="AR89"/>
  <c r="AQ89"/>
  <c r="S89"/>
  <c r="U89" s="1"/>
  <c r="AO89" s="1"/>
  <c r="R89"/>
  <c r="Q89"/>
  <c r="P89"/>
  <c r="E89"/>
  <c r="AZ88"/>
  <c r="AY88"/>
  <c r="AX88"/>
  <c r="AW88"/>
  <c r="AV88"/>
  <c r="AU88"/>
  <c r="AT88"/>
  <c r="AS88"/>
  <c r="AR88"/>
  <c r="AQ88"/>
  <c r="S88"/>
  <c r="R88"/>
  <c r="T88" s="1"/>
  <c r="BB88" s="1"/>
  <c r="Q88"/>
  <c r="P88"/>
  <c r="E88"/>
  <c r="AZ87"/>
  <c r="AY87"/>
  <c r="AX87"/>
  <c r="AW87"/>
  <c r="AV87"/>
  <c r="AU87"/>
  <c r="AT87"/>
  <c r="AS87"/>
  <c r="AR87"/>
  <c r="AQ87"/>
  <c r="R87"/>
  <c r="P16" s="1"/>
  <c r="Q87"/>
  <c r="Q15" s="1"/>
  <c r="P87"/>
  <c r="P15" s="1"/>
  <c r="E87"/>
  <c r="AZ86"/>
  <c r="AY86"/>
  <c r="AX86"/>
  <c r="AW86"/>
  <c r="AV86"/>
  <c r="AU86"/>
  <c r="AT86"/>
  <c r="AS86"/>
  <c r="AR86"/>
  <c r="AQ86"/>
  <c r="Q86"/>
  <c r="P86"/>
  <c r="L15" s="1"/>
  <c r="E86"/>
  <c r="AZ85"/>
  <c r="AY85"/>
  <c r="AX85"/>
  <c r="AW85"/>
  <c r="AV85"/>
  <c r="AU85"/>
  <c r="AT85"/>
  <c r="AS85"/>
  <c r="AR85"/>
  <c r="AQ85"/>
  <c r="R85" s="1"/>
  <c r="J16" s="1"/>
  <c r="Q85"/>
  <c r="K15" s="1"/>
  <c r="P85"/>
  <c r="E85"/>
  <c r="AZ84"/>
  <c r="AY84"/>
  <c r="AX84"/>
  <c r="AW84"/>
  <c r="AV84"/>
  <c r="AU84"/>
  <c r="AT84"/>
  <c r="AS84"/>
  <c r="AR84"/>
  <c r="S84" s="1"/>
  <c r="I16" s="1"/>
  <c r="AQ84"/>
  <c r="R84" s="1"/>
  <c r="H16" s="1"/>
  <c r="Q84"/>
  <c r="P84"/>
  <c r="H15" s="1"/>
  <c r="E84"/>
  <c r="AZ83"/>
  <c r="AY83"/>
  <c r="AX83"/>
  <c r="AW83"/>
  <c r="AV83"/>
  <c r="AU83"/>
  <c r="AT83"/>
  <c r="AS83"/>
  <c r="AR83"/>
  <c r="AQ83"/>
  <c r="Q83"/>
  <c r="P83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AA13" s="1"/>
  <c r="R81"/>
  <c r="Q81"/>
  <c r="P81"/>
  <c r="E81"/>
  <c r="AZ80"/>
  <c r="AY80"/>
  <c r="AX80"/>
  <c r="AW80"/>
  <c r="AV80"/>
  <c r="AU80"/>
  <c r="AT80"/>
  <c r="AS80"/>
  <c r="AR80"/>
  <c r="AQ80"/>
  <c r="S80"/>
  <c r="R80"/>
  <c r="Q80"/>
  <c r="Y12" s="1"/>
  <c r="P80"/>
  <c r="E80"/>
  <c r="AZ79"/>
  <c r="AY79"/>
  <c r="AX79"/>
  <c r="AW79"/>
  <c r="AV79"/>
  <c r="AU79"/>
  <c r="AT79"/>
  <c r="AS79"/>
  <c r="AR79"/>
  <c r="AQ79"/>
  <c r="S79"/>
  <c r="R79"/>
  <c r="Q79"/>
  <c r="P79"/>
  <c r="E79"/>
  <c r="AZ78"/>
  <c r="AY78"/>
  <c r="AX78"/>
  <c r="AW78"/>
  <c r="AV78"/>
  <c r="AU78"/>
  <c r="AT78"/>
  <c r="AS78"/>
  <c r="AR78"/>
  <c r="AQ78"/>
  <c r="S78"/>
  <c r="R78"/>
  <c r="Q78"/>
  <c r="P78"/>
  <c r="E78"/>
  <c r="AZ77"/>
  <c r="AY77"/>
  <c r="AX77"/>
  <c r="AW77"/>
  <c r="AV77"/>
  <c r="AU77"/>
  <c r="AT77"/>
  <c r="AS77"/>
  <c r="AR77"/>
  <c r="AQ77"/>
  <c r="S77"/>
  <c r="T77" s="1"/>
  <c r="R77"/>
  <c r="Q77"/>
  <c r="P77"/>
  <c r="E77"/>
  <c r="AZ76"/>
  <c r="AY76"/>
  <c r="AX76"/>
  <c r="AW76"/>
  <c r="AV76"/>
  <c r="AU76"/>
  <c r="AT76"/>
  <c r="AS76"/>
  <c r="AR76"/>
  <c r="AQ76"/>
  <c r="Q76"/>
  <c r="P76"/>
  <c r="P12" s="1"/>
  <c r="E76"/>
  <c r="AZ75"/>
  <c r="AY75"/>
  <c r="AX75"/>
  <c r="AW75"/>
  <c r="AV75"/>
  <c r="AU75"/>
  <c r="AT75"/>
  <c r="AS75"/>
  <c r="AR75"/>
  <c r="AQ75"/>
  <c r="Q75"/>
  <c r="P75"/>
  <c r="N12" s="1"/>
  <c r="E75"/>
  <c r="AZ74"/>
  <c r="AY74"/>
  <c r="AX74"/>
  <c r="AW74"/>
  <c r="AV74"/>
  <c r="AU74"/>
  <c r="AT74"/>
  <c r="AS74"/>
  <c r="AR74"/>
  <c r="AQ74"/>
  <c r="S74"/>
  <c r="Q74"/>
  <c r="P74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S72" s="1"/>
  <c r="G13" s="1"/>
  <c r="AS72"/>
  <c r="AR72"/>
  <c r="AQ72"/>
  <c r="Q72"/>
  <c r="G12" s="1"/>
  <c r="P72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R70"/>
  <c r="Q70"/>
  <c r="P70"/>
  <c r="E70"/>
  <c r="AZ69"/>
  <c r="AY69"/>
  <c r="AX69"/>
  <c r="AW69"/>
  <c r="AV69"/>
  <c r="AU69"/>
  <c r="AT69"/>
  <c r="AS69"/>
  <c r="AR69"/>
  <c r="AQ69"/>
  <c r="S69"/>
  <c r="R69"/>
  <c r="T69" s="1"/>
  <c r="Q69"/>
  <c r="Y9" s="1"/>
  <c r="P69"/>
  <c r="E69"/>
  <c r="AZ68"/>
  <c r="AY68"/>
  <c r="AX68"/>
  <c r="AW68"/>
  <c r="AV68"/>
  <c r="AU68"/>
  <c r="AT68"/>
  <c r="AS68"/>
  <c r="AR68"/>
  <c r="AQ68"/>
  <c r="S68"/>
  <c r="R68"/>
  <c r="Q68"/>
  <c r="P68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AR66"/>
  <c r="AQ66"/>
  <c r="S66"/>
  <c r="S10" s="1"/>
  <c r="R66"/>
  <c r="Q66"/>
  <c r="S9" s="1"/>
  <c r="P66"/>
  <c r="E66"/>
  <c r="AZ65"/>
  <c r="AY65"/>
  <c r="AX65"/>
  <c r="AW65"/>
  <c r="AV65"/>
  <c r="AU65"/>
  <c r="AT65"/>
  <c r="AS65"/>
  <c r="AR65"/>
  <c r="AQ65"/>
  <c r="R65" s="1"/>
  <c r="P10" s="1"/>
  <c r="Q65"/>
  <c r="P65"/>
  <c r="P9" s="1"/>
  <c r="E65"/>
  <c r="AZ64"/>
  <c r="AY64"/>
  <c r="AX64"/>
  <c r="AW64"/>
  <c r="AV64"/>
  <c r="AU64"/>
  <c r="AT64"/>
  <c r="AS64"/>
  <c r="AR64"/>
  <c r="AQ64"/>
  <c r="R64" s="1"/>
  <c r="N10" s="1"/>
  <c r="Q64"/>
  <c r="O9" s="1"/>
  <c r="P64"/>
  <c r="N9" s="1"/>
  <c r="E64"/>
  <c r="AZ63"/>
  <c r="AY63"/>
  <c r="AX63"/>
  <c r="AW63"/>
  <c r="AV63"/>
  <c r="AU63"/>
  <c r="AT63"/>
  <c r="AS63"/>
  <c r="AR63"/>
  <c r="S63" s="1"/>
  <c r="M10" s="1"/>
  <c r="AQ63"/>
  <c r="Q63"/>
  <c r="P63"/>
  <c r="L9" s="1"/>
  <c r="E63"/>
  <c r="AZ62"/>
  <c r="AY62"/>
  <c r="AX62"/>
  <c r="AW62"/>
  <c r="AV62"/>
  <c r="AU62"/>
  <c r="AT62"/>
  <c r="AS62"/>
  <c r="AR62"/>
  <c r="AQ62"/>
  <c r="Q62"/>
  <c r="I9" s="1"/>
  <c r="P62"/>
  <c r="E62"/>
  <c r="AZ61"/>
  <c r="AY61"/>
  <c r="AX61"/>
  <c r="AW61"/>
  <c r="AV61"/>
  <c r="AU61"/>
  <c r="AT61"/>
  <c r="AS61"/>
  <c r="AR61"/>
  <c r="AQ61"/>
  <c r="Q61"/>
  <c r="P6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U59" s="1"/>
  <c r="AM59" s="1"/>
  <c r="R59"/>
  <c r="Q59"/>
  <c r="P59"/>
  <c r="Z6" s="1"/>
  <c r="E59"/>
  <c r="AZ58"/>
  <c r="AY58"/>
  <c r="AX58"/>
  <c r="AW58"/>
  <c r="AV58"/>
  <c r="AU58"/>
  <c r="AT58"/>
  <c r="AS58"/>
  <c r="AR58"/>
  <c r="AQ58"/>
  <c r="S58"/>
  <c r="R58"/>
  <c r="Q58"/>
  <c r="P58"/>
  <c r="X6" s="1"/>
  <c r="E58"/>
  <c r="AZ57"/>
  <c r="AY57"/>
  <c r="AX57"/>
  <c r="AW57"/>
  <c r="AV57"/>
  <c r="AU57"/>
  <c r="AT57"/>
  <c r="AS57"/>
  <c r="AR57"/>
  <c r="AQ57"/>
  <c r="S57"/>
  <c r="R57"/>
  <c r="Q57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AQ55"/>
  <c r="S55"/>
  <c r="R55"/>
  <c r="R7" s="1"/>
  <c r="Q55"/>
  <c r="P55"/>
  <c r="R6" s="1"/>
  <c r="E55"/>
  <c r="AZ54"/>
  <c r="AY54"/>
  <c r="AX54"/>
  <c r="AW54"/>
  <c r="AV54"/>
  <c r="AU54"/>
  <c r="AT54"/>
  <c r="AS54"/>
  <c r="AR54"/>
  <c r="S54" s="1"/>
  <c r="AQ54"/>
  <c r="R54"/>
  <c r="P7" s="1"/>
  <c r="Q54"/>
  <c r="Q6" s="1"/>
  <c r="P54"/>
  <c r="E54"/>
  <c r="AZ53"/>
  <c r="AY53"/>
  <c r="AX53"/>
  <c r="AW53"/>
  <c r="AV53"/>
  <c r="AU53"/>
  <c r="AT53"/>
  <c r="AS53"/>
  <c r="AR53"/>
  <c r="AQ53"/>
  <c r="Q53"/>
  <c r="O6" s="1"/>
  <c r="P53"/>
  <c r="E53"/>
  <c r="AZ52"/>
  <c r="AY52"/>
  <c r="AX52"/>
  <c r="AW52"/>
  <c r="AV52"/>
  <c r="AU52"/>
  <c r="AT52"/>
  <c r="AS52"/>
  <c r="AR52"/>
  <c r="AQ52"/>
  <c r="Q52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Q50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U48" s="1"/>
  <c r="AM48" s="1"/>
  <c r="R48"/>
  <c r="Q48"/>
  <c r="AA3" s="1"/>
  <c r="P48"/>
  <c r="Z3" s="1"/>
  <c r="E48"/>
  <c r="AZ47"/>
  <c r="AY47"/>
  <c r="AX47"/>
  <c r="AW47"/>
  <c r="AV47"/>
  <c r="AU47"/>
  <c r="AT47"/>
  <c r="AS47"/>
  <c r="AR47"/>
  <c r="AQ47"/>
  <c r="S47"/>
  <c r="U47" s="1"/>
  <c r="R47"/>
  <c r="Q47"/>
  <c r="P47"/>
  <c r="E47"/>
  <c r="AZ46"/>
  <c r="AY46"/>
  <c r="AX46"/>
  <c r="AW46"/>
  <c r="AV46"/>
  <c r="AU46"/>
  <c r="AT46"/>
  <c r="AS46"/>
  <c r="AR46"/>
  <c r="AQ46"/>
  <c r="S46"/>
  <c r="R46"/>
  <c r="V4" s="1"/>
  <c r="Q46"/>
  <c r="P46"/>
  <c r="V3" s="1"/>
  <c r="E46"/>
  <c r="AZ45"/>
  <c r="AY45"/>
  <c r="AX45"/>
  <c r="AW45"/>
  <c r="AV45"/>
  <c r="AU45"/>
  <c r="AT45"/>
  <c r="AS45"/>
  <c r="AR45"/>
  <c r="AQ45"/>
  <c r="S45"/>
  <c r="R45"/>
  <c r="Q45"/>
  <c r="P45"/>
  <c r="E45"/>
  <c r="AZ44"/>
  <c r="AY44"/>
  <c r="AX44"/>
  <c r="AW44"/>
  <c r="AV44"/>
  <c r="AU44"/>
  <c r="AT44"/>
  <c r="AS44"/>
  <c r="AR44"/>
  <c r="AQ44"/>
  <c r="S44"/>
  <c r="R44"/>
  <c r="Q44"/>
  <c r="S3" s="1"/>
  <c r="P44"/>
  <c r="E44"/>
  <c r="AZ43"/>
  <c r="AY43"/>
  <c r="AX43"/>
  <c r="AW43"/>
  <c r="AV43"/>
  <c r="AU43"/>
  <c r="AT43"/>
  <c r="AS43"/>
  <c r="AR43"/>
  <c r="AQ43"/>
  <c r="Q43"/>
  <c r="P43"/>
  <c r="E43"/>
  <c r="AZ42"/>
  <c r="AY42"/>
  <c r="AX42"/>
  <c r="AW42"/>
  <c r="AV42"/>
  <c r="AU42"/>
  <c r="AT42"/>
  <c r="AS42"/>
  <c r="AR42"/>
  <c r="AQ42"/>
  <c r="Q42"/>
  <c r="O3" s="1"/>
  <c r="P42"/>
  <c r="N3" s="1"/>
  <c r="E42"/>
  <c r="AZ41"/>
  <c r="AY41"/>
  <c r="AX41"/>
  <c r="AW41"/>
  <c r="AV41"/>
  <c r="AU41"/>
  <c r="AT41"/>
  <c r="AS41"/>
  <c r="AR41"/>
  <c r="AQ41"/>
  <c r="Q41"/>
  <c r="P41"/>
  <c r="L3" s="1"/>
  <c r="E41"/>
  <c r="AZ40"/>
  <c r="AY40"/>
  <c r="AX40"/>
  <c r="AW40"/>
  <c r="AV40"/>
  <c r="AU40"/>
  <c r="AT40"/>
  <c r="AS40"/>
  <c r="AR40"/>
  <c r="AQ40"/>
  <c r="R40" s="1"/>
  <c r="J4" s="1"/>
  <c r="Q40"/>
  <c r="P40"/>
  <c r="E40"/>
  <c r="AZ39"/>
  <c r="AY39"/>
  <c r="AX39"/>
  <c r="AW39"/>
  <c r="AV39"/>
  <c r="AU39"/>
  <c r="AT39"/>
  <c r="AS39"/>
  <c r="AR39"/>
  <c r="AQ39"/>
  <c r="R39" s="1"/>
  <c r="Q39"/>
  <c r="I3" s="1"/>
  <c r="P39"/>
  <c r="H3" s="1"/>
  <c r="E39"/>
  <c r="D39"/>
  <c r="D41" s="1"/>
  <c r="AY35"/>
  <c r="X35"/>
  <c r="Y34"/>
  <c r="X34"/>
  <c r="W34"/>
  <c r="V34"/>
  <c r="T34"/>
  <c r="S34"/>
  <c r="R34"/>
  <c r="Q34"/>
  <c r="P34"/>
  <c r="O34"/>
  <c r="N34"/>
  <c r="L34"/>
  <c r="K34"/>
  <c r="J34"/>
  <c r="I34"/>
  <c r="H34"/>
  <c r="G34"/>
  <c r="AX33" s="1"/>
  <c r="F34"/>
  <c r="AY33"/>
  <c r="X33"/>
  <c r="W33"/>
  <c r="V33"/>
  <c r="U33"/>
  <c r="T33"/>
  <c r="S33"/>
  <c r="R33"/>
  <c r="P33"/>
  <c r="O33"/>
  <c r="N33"/>
  <c r="M33"/>
  <c r="L33"/>
  <c r="K33"/>
  <c r="J33"/>
  <c r="H33"/>
  <c r="G33"/>
  <c r="F33"/>
  <c r="BG32"/>
  <c r="AY32"/>
  <c r="AA31"/>
  <c r="W31"/>
  <c r="V31"/>
  <c r="U31"/>
  <c r="T31"/>
  <c r="R31"/>
  <c r="P31"/>
  <c r="N31"/>
  <c r="L31"/>
  <c r="J31"/>
  <c r="H31"/>
  <c r="F31"/>
  <c r="AY30"/>
  <c r="AA30"/>
  <c r="Z30"/>
  <c r="W30"/>
  <c r="V30"/>
  <c r="U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AA28"/>
  <c r="Z28"/>
  <c r="Y28"/>
  <c r="X28"/>
  <c r="U28"/>
  <c r="T28"/>
  <c r="S28"/>
  <c r="Q28"/>
  <c r="P28"/>
  <c r="O28"/>
  <c r="N28"/>
  <c r="M28"/>
  <c r="L28"/>
  <c r="K28"/>
  <c r="I28"/>
  <c r="H28"/>
  <c r="G28"/>
  <c r="F28"/>
  <c r="BE27"/>
  <c r="AY27"/>
  <c r="Z27"/>
  <c r="Y27"/>
  <c r="U27"/>
  <c r="T27"/>
  <c r="S27"/>
  <c r="R27"/>
  <c r="P27"/>
  <c r="O27"/>
  <c r="M27"/>
  <c r="L27"/>
  <c r="K27"/>
  <c r="J27"/>
  <c r="H27"/>
  <c r="G27"/>
  <c r="BD26"/>
  <c r="BC26"/>
  <c r="BB26"/>
  <c r="BA26"/>
  <c r="AZ26"/>
  <c r="AY26"/>
  <c r="AX26"/>
  <c r="AA25"/>
  <c r="Y25"/>
  <c r="X25"/>
  <c r="W25"/>
  <c r="V25"/>
  <c r="R25"/>
  <c r="Q25"/>
  <c r="O25"/>
  <c r="N25"/>
  <c r="M25"/>
  <c r="L25"/>
  <c r="J25"/>
  <c r="I25"/>
  <c r="G25"/>
  <c r="F25"/>
  <c r="AY24"/>
  <c r="AA24"/>
  <c r="Z24"/>
  <c r="X24"/>
  <c r="W24"/>
  <c r="S24"/>
  <c r="R24"/>
  <c r="Q24"/>
  <c r="P24"/>
  <c r="N24"/>
  <c r="M24"/>
  <c r="K24"/>
  <c r="J24"/>
  <c r="I24"/>
  <c r="H24"/>
  <c r="F24"/>
  <c r="AY23"/>
  <c r="AA22"/>
  <c r="Z22"/>
  <c r="Y22"/>
  <c r="X22"/>
  <c r="W22"/>
  <c r="Q22"/>
  <c r="O22"/>
  <c r="M22"/>
  <c r="K22"/>
  <c r="I22"/>
  <c r="G22"/>
  <c r="AY21"/>
  <c r="AA21"/>
  <c r="Y21"/>
  <c r="W21"/>
  <c r="Q21"/>
  <c r="O21"/>
  <c r="M21"/>
  <c r="K21"/>
  <c r="I21"/>
  <c r="G21"/>
  <c r="BC20"/>
  <c r="BB20"/>
  <c r="AY20"/>
  <c r="Z19"/>
  <c r="Y19"/>
  <c r="X19"/>
  <c r="W19"/>
  <c r="S19"/>
  <c r="R19"/>
  <c r="L19"/>
  <c r="AY18"/>
  <c r="AA18"/>
  <c r="Z18"/>
  <c r="Y18"/>
  <c r="X18"/>
  <c r="W18"/>
  <c r="V18"/>
  <c r="S18"/>
  <c r="O18"/>
  <c r="K18"/>
  <c r="J18"/>
  <c r="I18"/>
  <c r="G18"/>
  <c r="F18"/>
  <c r="AY17"/>
  <c r="W17"/>
  <c r="R17"/>
  <c r="AA16"/>
  <c r="Z16"/>
  <c r="W16"/>
  <c r="V16"/>
  <c r="S16"/>
  <c r="AY15"/>
  <c r="AA15"/>
  <c r="Y15"/>
  <c r="X15"/>
  <c r="S15"/>
  <c r="R15"/>
  <c r="M15"/>
  <c r="J15"/>
  <c r="I15"/>
  <c r="G15"/>
  <c r="F15"/>
  <c r="AY14"/>
  <c r="Z13"/>
  <c r="Y13"/>
  <c r="X13"/>
  <c r="W13"/>
  <c r="R13"/>
  <c r="K13"/>
  <c r="AA12"/>
  <c r="Z12"/>
  <c r="X12"/>
  <c r="W12"/>
  <c r="V12"/>
  <c r="S12"/>
  <c r="R12"/>
  <c r="Q12"/>
  <c r="O12"/>
  <c r="K12"/>
  <c r="J12"/>
  <c r="F12"/>
  <c r="X11"/>
  <c r="AA10"/>
  <c r="Y10"/>
  <c r="X10"/>
  <c r="W10"/>
  <c r="V10"/>
  <c r="R10"/>
  <c r="AA9"/>
  <c r="Z9"/>
  <c r="X9"/>
  <c r="W9"/>
  <c r="V9"/>
  <c r="R9"/>
  <c r="Q9"/>
  <c r="M9"/>
  <c r="H9"/>
  <c r="G9"/>
  <c r="F9"/>
  <c r="AA7"/>
  <c r="Z7"/>
  <c r="X7"/>
  <c r="W7"/>
  <c r="V7"/>
  <c r="AA6"/>
  <c r="Y6"/>
  <c r="W6"/>
  <c r="S6"/>
  <c r="P6"/>
  <c r="N6"/>
  <c r="M6"/>
  <c r="G6"/>
  <c r="AA4"/>
  <c r="Z4"/>
  <c r="Y4"/>
  <c r="S4"/>
  <c r="H4"/>
  <c r="Y3"/>
  <c r="X3"/>
  <c r="W3"/>
  <c r="R3"/>
  <c r="Q3"/>
  <c r="P3"/>
  <c r="M3"/>
  <c r="K3"/>
  <c r="J3"/>
  <c r="Z2"/>
  <c r="X2"/>
  <c r="V2"/>
  <c r="R2"/>
  <c r="P2"/>
  <c r="N2"/>
  <c r="L2"/>
  <c r="J2"/>
  <c r="H2"/>
  <c r="F2"/>
  <c r="E41" i="11"/>
  <c r="R52" i="18" l="1"/>
  <c r="L7" s="1"/>
  <c r="U54"/>
  <c r="Q8" s="1"/>
  <c r="Q7"/>
  <c r="BB6" s="1"/>
  <c r="R72" i="13"/>
  <c r="F13" s="1"/>
  <c r="S72"/>
  <c r="G13" s="1"/>
  <c r="S52" i="18"/>
  <c r="M7" s="1"/>
  <c r="S86"/>
  <c r="M16" s="1"/>
  <c r="BA15" s="1"/>
  <c r="R86"/>
  <c r="L16" s="1"/>
  <c r="S85"/>
  <c r="T85" s="1"/>
  <c r="R72"/>
  <c r="F13" s="1"/>
  <c r="AZ5" s="1"/>
  <c r="R73"/>
  <c r="H13" s="1"/>
  <c r="S73"/>
  <c r="I13" s="1"/>
  <c r="BB5"/>
  <c r="S94"/>
  <c r="G19" s="1"/>
  <c r="S76"/>
  <c r="Q13" s="1"/>
  <c r="R76"/>
  <c r="P13" s="1"/>
  <c r="S62" i="13"/>
  <c r="I10" s="1"/>
  <c r="AY9" s="1"/>
  <c r="S40" i="18"/>
  <c r="K4" s="1"/>
  <c r="AX11" s="1"/>
  <c r="S39"/>
  <c r="T39" s="1"/>
  <c r="R63" i="13"/>
  <c r="L10" s="1"/>
  <c r="AZ14" s="1"/>
  <c r="S96" i="18"/>
  <c r="K19" s="1"/>
  <c r="R96"/>
  <c r="J19" s="1"/>
  <c r="R63"/>
  <c r="T63" s="1"/>
  <c r="L11" s="1"/>
  <c r="S83"/>
  <c r="G16" s="1"/>
  <c r="R83"/>
  <c r="F16" s="1"/>
  <c r="AO106"/>
  <c r="BE55"/>
  <c r="I23"/>
  <c r="AO110"/>
  <c r="Q23"/>
  <c r="AO108"/>
  <c r="M23"/>
  <c r="AO105"/>
  <c r="BG44"/>
  <c r="BE144"/>
  <c r="Y23"/>
  <c r="AX24"/>
  <c r="BG27"/>
  <c r="AM30"/>
  <c r="BF30"/>
  <c r="BF33"/>
  <c r="T56"/>
  <c r="U57"/>
  <c r="AM57" s="1"/>
  <c r="T100"/>
  <c r="BC100" s="1"/>
  <c r="T105"/>
  <c r="F23" s="1"/>
  <c r="T106"/>
  <c r="H23" s="1"/>
  <c r="AL23" s="1"/>
  <c r="T107"/>
  <c r="J23" s="1"/>
  <c r="T108"/>
  <c r="L23" s="1"/>
  <c r="T109"/>
  <c r="N23" s="1"/>
  <c r="T110"/>
  <c r="P23" s="1"/>
  <c r="T111"/>
  <c r="T112"/>
  <c r="V23" s="1"/>
  <c r="T113"/>
  <c r="X23" s="1"/>
  <c r="T114"/>
  <c r="Z23" s="1"/>
  <c r="U116"/>
  <c r="T119"/>
  <c r="L26" s="1"/>
  <c r="U120"/>
  <c r="T123"/>
  <c r="V26" s="1"/>
  <c r="U124"/>
  <c r="Y26" s="1"/>
  <c r="T127"/>
  <c r="F29" s="1"/>
  <c r="U128"/>
  <c r="T131"/>
  <c r="N29" s="1"/>
  <c r="U132"/>
  <c r="T135"/>
  <c r="X29" s="1"/>
  <c r="U136"/>
  <c r="AA29" s="1"/>
  <c r="T140"/>
  <c r="U144"/>
  <c r="S32" s="1"/>
  <c r="T147"/>
  <c r="Z32" s="1"/>
  <c r="T151"/>
  <c r="J35" s="1"/>
  <c r="U152"/>
  <c r="T155"/>
  <c r="R35" s="1"/>
  <c r="U156"/>
  <c r="U35" s="1"/>
  <c r="BC6" i="13"/>
  <c r="U53"/>
  <c r="BE84" s="1"/>
  <c r="BC23" i="18"/>
  <c r="AZ27"/>
  <c r="BB27"/>
  <c r="BF26"/>
  <c r="AZ33"/>
  <c r="BB33"/>
  <c r="BG33"/>
  <c r="T44"/>
  <c r="T45"/>
  <c r="BB45" s="1"/>
  <c r="S50"/>
  <c r="R51"/>
  <c r="U58"/>
  <c r="AM58" s="1"/>
  <c r="S61"/>
  <c r="G10" s="1"/>
  <c r="S64"/>
  <c r="T79"/>
  <c r="V14" s="1"/>
  <c r="U94"/>
  <c r="T103"/>
  <c r="T117"/>
  <c r="H26" s="1"/>
  <c r="U118"/>
  <c r="T121"/>
  <c r="P26" s="1"/>
  <c r="U122"/>
  <c r="S26" s="1"/>
  <c r="T125"/>
  <c r="Z26" s="1"/>
  <c r="T129"/>
  <c r="J29" s="1"/>
  <c r="U130"/>
  <c r="T133"/>
  <c r="R29" s="1"/>
  <c r="U134"/>
  <c r="U29" s="1"/>
  <c r="U138"/>
  <c r="T142"/>
  <c r="T145"/>
  <c r="T32" s="1"/>
  <c r="U146"/>
  <c r="W32" s="1"/>
  <c r="T149"/>
  <c r="F35" s="1"/>
  <c r="U150"/>
  <c r="T153"/>
  <c r="N35" s="1"/>
  <c r="U154"/>
  <c r="Q35" s="1"/>
  <c r="T157"/>
  <c r="V35" s="1"/>
  <c r="U158"/>
  <c r="Y35" s="1"/>
  <c r="R42"/>
  <c r="N4" s="1"/>
  <c r="R53"/>
  <c r="N7" s="1"/>
  <c r="S95"/>
  <c r="I19" s="1"/>
  <c r="T50" i="13"/>
  <c r="F8" s="1"/>
  <c r="S98" i="18"/>
  <c r="O19" s="1"/>
  <c r="BB18" s="1"/>
  <c r="S40" i="13"/>
  <c r="U40" s="1"/>
  <c r="K5" s="1"/>
  <c r="R73"/>
  <c r="H13" s="1"/>
  <c r="U64" i="18"/>
  <c r="O11" s="1"/>
  <c r="O10"/>
  <c r="BA9" s="1"/>
  <c r="R95"/>
  <c r="H19" s="1"/>
  <c r="R43"/>
  <c r="P4" s="1"/>
  <c r="S43"/>
  <c r="Q4" s="1"/>
  <c r="S87"/>
  <c r="Q16" s="1"/>
  <c r="BB15" s="1"/>
  <c r="S65"/>
  <c r="Q10" s="1"/>
  <c r="R61"/>
  <c r="F10" s="1"/>
  <c r="AY5" s="1"/>
  <c r="R41" i="13"/>
  <c r="L4" s="1"/>
  <c r="AZ3" s="1"/>
  <c r="R50" i="18"/>
  <c r="F7" s="1"/>
  <c r="G7"/>
  <c r="S51" i="13"/>
  <c r="T51" s="1"/>
  <c r="S97" i="18"/>
  <c r="M19" s="1"/>
  <c r="BA18" s="1"/>
  <c r="AM18"/>
  <c r="S53"/>
  <c r="O7" s="1"/>
  <c r="BA6" s="1"/>
  <c r="S75"/>
  <c r="O13" s="1"/>
  <c r="R75"/>
  <c r="N13" s="1"/>
  <c r="R39" i="13"/>
  <c r="H4" s="1"/>
  <c r="R61"/>
  <c r="F10" s="1"/>
  <c r="AL34" i="18"/>
  <c r="L10"/>
  <c r="AZ20"/>
  <c r="BA8"/>
  <c r="BC32"/>
  <c r="BE32"/>
  <c r="BE26"/>
  <c r="AN24"/>
  <c r="BC33"/>
  <c r="U39"/>
  <c r="I5" s="1"/>
  <c r="U44"/>
  <c r="AM44" s="1"/>
  <c r="T57"/>
  <c r="V8" s="1"/>
  <c r="BH66"/>
  <c r="T68"/>
  <c r="V11" s="1"/>
  <c r="BE77"/>
  <c r="U91"/>
  <c r="AO92"/>
  <c r="U102"/>
  <c r="U103"/>
  <c r="AA20" s="1"/>
  <c r="T141"/>
  <c r="AZ17" i="13"/>
  <c r="BB6"/>
  <c r="T64"/>
  <c r="N11" s="1"/>
  <c r="T68"/>
  <c r="V11" s="1"/>
  <c r="BA30"/>
  <c r="AL27" i="18"/>
  <c r="T117" i="13"/>
  <c r="H26" s="1"/>
  <c r="AL9" i="18"/>
  <c r="BA32"/>
  <c r="BC18"/>
  <c r="AM22"/>
  <c r="BB24"/>
  <c r="BD33"/>
  <c r="U46"/>
  <c r="U56"/>
  <c r="T59"/>
  <c r="Z8" s="1"/>
  <c r="U65"/>
  <c r="Q11" s="1"/>
  <c r="T80"/>
  <c r="T94"/>
  <c r="BB94" s="1"/>
  <c r="U139"/>
  <c r="U143"/>
  <c r="AM143" s="1"/>
  <c r="AZ23" i="13"/>
  <c r="T43"/>
  <c r="T56"/>
  <c r="U57"/>
  <c r="BG128" s="1"/>
  <c r="T66"/>
  <c r="R11" s="1"/>
  <c r="U67"/>
  <c r="R62" i="18"/>
  <c r="H10" s="1"/>
  <c r="S62"/>
  <c r="I10" s="1"/>
  <c r="AY8" s="1"/>
  <c r="S51"/>
  <c r="J7"/>
  <c r="R74"/>
  <c r="J13" s="1"/>
  <c r="AZ11" s="1"/>
  <c r="S42"/>
  <c r="O4" s="1"/>
  <c r="BA3" s="1"/>
  <c r="R41"/>
  <c r="L4" s="1"/>
  <c r="S41"/>
  <c r="M4" s="1"/>
  <c r="S52" i="13"/>
  <c r="M7" s="1"/>
  <c r="S61"/>
  <c r="U61" s="1"/>
  <c r="BF40" s="1"/>
  <c r="S31"/>
  <c r="BD30" s="1"/>
  <c r="BF33"/>
  <c r="T158"/>
  <c r="X35" s="1"/>
  <c r="BC8"/>
  <c r="BG24"/>
  <c r="AZ27"/>
  <c r="BG55"/>
  <c r="BB5"/>
  <c r="T85"/>
  <c r="J17" s="1"/>
  <c r="T89"/>
  <c r="T97"/>
  <c r="L20" s="1"/>
  <c r="T101"/>
  <c r="T105"/>
  <c r="F23" s="1"/>
  <c r="BC32"/>
  <c r="AM30"/>
  <c r="T143"/>
  <c r="P32" s="1"/>
  <c r="AO24"/>
  <c r="T147"/>
  <c r="Z32" s="1"/>
  <c r="T152"/>
  <c r="L35" s="1"/>
  <c r="T155"/>
  <c r="U156"/>
  <c r="U35" s="1"/>
  <c r="AZ33"/>
  <c r="BG43"/>
  <c r="BF75"/>
  <c r="AO25"/>
  <c r="U118"/>
  <c r="T121"/>
  <c r="P26" s="1"/>
  <c r="U122"/>
  <c r="S26" s="1"/>
  <c r="T125"/>
  <c r="Z26" s="1"/>
  <c r="T129"/>
  <c r="J29" s="1"/>
  <c r="U130"/>
  <c r="M29" s="1"/>
  <c r="T133"/>
  <c r="U134"/>
  <c r="U29" s="1"/>
  <c r="T138"/>
  <c r="F32" s="1"/>
  <c r="T141"/>
  <c r="L32" s="1"/>
  <c r="U142"/>
  <c r="T145"/>
  <c r="T32" s="1"/>
  <c r="U146"/>
  <c r="W32" s="1"/>
  <c r="T150"/>
  <c r="H35" s="1"/>
  <c r="U154"/>
  <c r="T157"/>
  <c r="V35" s="1"/>
  <c r="U158"/>
  <c r="Y35" s="1"/>
  <c r="AZ15"/>
  <c r="BB21"/>
  <c r="BE30"/>
  <c r="BF65"/>
  <c r="AL21"/>
  <c r="AN24"/>
  <c r="AL33"/>
  <c r="BA23"/>
  <c r="F16"/>
  <c r="BA5" s="1"/>
  <c r="BB18"/>
  <c r="M22"/>
  <c r="BA21" s="1"/>
  <c r="BC21"/>
  <c r="BE26"/>
  <c r="BB33"/>
  <c r="R34"/>
  <c r="BD33" s="1"/>
  <c r="BF53"/>
  <c r="BF57"/>
  <c r="U75"/>
  <c r="BF86" s="1"/>
  <c r="U76"/>
  <c r="AM18"/>
  <c r="AO6"/>
  <c r="AO12"/>
  <c r="P16"/>
  <c r="BB15" s="1"/>
  <c r="Z19"/>
  <c r="BC35" s="1"/>
  <c r="M16"/>
  <c r="L19"/>
  <c r="BB14" s="1"/>
  <c r="BC24"/>
  <c r="K31"/>
  <c r="AZ11"/>
  <c r="T74"/>
  <c r="J14" s="1"/>
  <c r="O13"/>
  <c r="BA12" s="1"/>
  <c r="V13"/>
  <c r="T81"/>
  <c r="Z14" s="1"/>
  <c r="BA35"/>
  <c r="T77"/>
  <c r="AZ35"/>
  <c r="AN27"/>
  <c r="T70"/>
  <c r="Z11" s="1"/>
  <c r="AM9"/>
  <c r="U65"/>
  <c r="U69"/>
  <c r="BF140" s="1"/>
  <c r="AM6"/>
  <c r="T54"/>
  <c r="P8" s="1"/>
  <c r="U55"/>
  <c r="T58"/>
  <c r="BD58" s="1"/>
  <c r="U59"/>
  <c r="BE150" s="1"/>
  <c r="P4"/>
  <c r="BB3" s="1"/>
  <c r="U44"/>
  <c r="S5" s="1"/>
  <c r="U42"/>
  <c r="O5" s="1"/>
  <c r="U46"/>
  <c r="W5" s="1"/>
  <c r="AN3"/>
  <c r="AL6"/>
  <c r="AO3"/>
  <c r="AN9"/>
  <c r="AN30"/>
  <c r="AL9"/>
  <c r="AM27"/>
  <c r="AO9"/>
  <c r="AO15"/>
  <c r="AO21"/>
  <c r="AO30"/>
  <c r="AQ30" s="1"/>
  <c r="O4"/>
  <c r="S4"/>
  <c r="Q10"/>
  <c r="AZ20" s="1"/>
  <c r="AZ12"/>
  <c r="I13"/>
  <c r="BC12"/>
  <c r="Y13"/>
  <c r="AM15"/>
  <c r="I16"/>
  <c r="BA8" s="1"/>
  <c r="BA15"/>
  <c r="S16"/>
  <c r="BC15" s="1"/>
  <c r="K20"/>
  <c r="BD32"/>
  <c r="AM24"/>
  <c r="L25"/>
  <c r="BA24" s="1"/>
  <c r="V25"/>
  <c r="BE24" s="1"/>
  <c r="BE35"/>
  <c r="AL27"/>
  <c r="BD27"/>
  <c r="BC27"/>
  <c r="AL30"/>
  <c r="BB30"/>
  <c r="BF30"/>
  <c r="AM33"/>
  <c r="M34"/>
  <c r="BA33" s="1"/>
  <c r="BC33"/>
  <c r="U34"/>
  <c r="AN25" s="1"/>
  <c r="BG33"/>
  <c r="T44"/>
  <c r="R5" s="1"/>
  <c r="U45"/>
  <c r="BF45"/>
  <c r="T48"/>
  <c r="Z5" s="1"/>
  <c r="U50"/>
  <c r="T53"/>
  <c r="BE53"/>
  <c r="U54"/>
  <c r="BE95" s="1"/>
  <c r="T57"/>
  <c r="V8" s="1"/>
  <c r="BE57"/>
  <c r="U58"/>
  <c r="T65"/>
  <c r="P11" s="1"/>
  <c r="BE65"/>
  <c r="U66"/>
  <c r="BE107" s="1"/>
  <c r="T69"/>
  <c r="X11" s="1"/>
  <c r="U70"/>
  <c r="BE151" s="1"/>
  <c r="U74"/>
  <c r="BF63" s="1"/>
  <c r="BG75"/>
  <c r="T76"/>
  <c r="BA76" s="1"/>
  <c r="U77"/>
  <c r="AM77" s="1"/>
  <c r="BF77"/>
  <c r="T80"/>
  <c r="X14" s="1"/>
  <c r="U81"/>
  <c r="AA14" s="1"/>
  <c r="T84"/>
  <c r="U85"/>
  <c r="AO85" s="1"/>
  <c r="T88"/>
  <c r="R17" s="1"/>
  <c r="U89"/>
  <c r="AM89" s="1"/>
  <c r="T92"/>
  <c r="Z17" s="1"/>
  <c r="T96"/>
  <c r="J20" s="1"/>
  <c r="U97"/>
  <c r="T100"/>
  <c r="BC100" s="1"/>
  <c r="U101"/>
  <c r="U105"/>
  <c r="AM105" s="1"/>
  <c r="T108"/>
  <c r="L23" s="1"/>
  <c r="U109"/>
  <c r="O23" s="1"/>
  <c r="T112"/>
  <c r="BD112" s="1"/>
  <c r="U113"/>
  <c r="Y23" s="1"/>
  <c r="T116"/>
  <c r="F26" s="1"/>
  <c r="U117"/>
  <c r="AO117" s="1"/>
  <c r="T120"/>
  <c r="BA120" s="1"/>
  <c r="U121"/>
  <c r="Q26" s="1"/>
  <c r="T124"/>
  <c r="X26" s="1"/>
  <c r="U125"/>
  <c r="AA26" s="1"/>
  <c r="T128"/>
  <c r="BB128" s="1"/>
  <c r="U129"/>
  <c r="AO129" s="1"/>
  <c r="T132"/>
  <c r="P29" s="1"/>
  <c r="U133"/>
  <c r="S29" s="1"/>
  <c r="T136"/>
  <c r="BA136" s="1"/>
  <c r="U141"/>
  <c r="M32" s="1"/>
  <c r="T144"/>
  <c r="R32" s="1"/>
  <c r="U145"/>
  <c r="U32" s="1"/>
  <c r="T149"/>
  <c r="T153"/>
  <c r="N35" s="1"/>
  <c r="T156"/>
  <c r="T35" s="1"/>
  <c r="U157"/>
  <c r="W35" s="1"/>
  <c r="AN15"/>
  <c r="AX15"/>
  <c r="AX18"/>
  <c r="AM3"/>
  <c r="AN18"/>
  <c r="X4"/>
  <c r="BA11"/>
  <c r="AL15"/>
  <c r="X16"/>
  <c r="BB32" s="1"/>
  <c r="H19"/>
  <c r="BB8" s="1"/>
  <c r="R19"/>
  <c r="BC23" s="1"/>
  <c r="W22"/>
  <c r="AM22" s="1"/>
  <c r="M23"/>
  <c r="AL24"/>
  <c r="G25"/>
  <c r="AX24" s="1"/>
  <c r="O25"/>
  <c r="BB24" s="1"/>
  <c r="Y25"/>
  <c r="BE32" s="1"/>
  <c r="F28"/>
  <c r="N28"/>
  <c r="BA27" s="1"/>
  <c r="X28"/>
  <c r="AX33"/>
  <c r="BE45"/>
  <c r="BE77"/>
  <c r="AN21"/>
  <c r="AM21"/>
  <c r="AN12"/>
  <c r="AN33"/>
  <c r="W7"/>
  <c r="V10"/>
  <c r="AM12"/>
  <c r="BA32"/>
  <c r="AL18"/>
  <c r="AO18"/>
  <c r="AO27"/>
  <c r="AO33"/>
  <c r="AA4"/>
  <c r="AX35" s="1"/>
  <c r="BC5"/>
  <c r="F7"/>
  <c r="L7"/>
  <c r="BA9"/>
  <c r="BC9"/>
  <c r="Y10"/>
  <c r="AL12"/>
  <c r="Q13"/>
  <c r="BB12" s="1"/>
  <c r="AA16"/>
  <c r="BB35" s="1"/>
  <c r="I17"/>
  <c r="K19"/>
  <c r="BB11" s="1"/>
  <c r="AX21"/>
  <c r="J22"/>
  <c r="BD35"/>
  <c r="AZ24"/>
  <c r="BD24"/>
  <c r="BF26"/>
  <c r="I28"/>
  <c r="Q28"/>
  <c r="BB27" s="1"/>
  <c r="AA28"/>
  <c r="BG27" s="1"/>
  <c r="I29"/>
  <c r="P31"/>
  <c r="BC30" s="1"/>
  <c r="Z31"/>
  <c r="T42"/>
  <c r="N5" s="1"/>
  <c r="U43"/>
  <c r="Q5" s="1"/>
  <c r="T46"/>
  <c r="V5" s="1"/>
  <c r="U47"/>
  <c r="AO47" s="1"/>
  <c r="T55"/>
  <c r="R8" s="1"/>
  <c r="U56"/>
  <c r="BG117" s="1"/>
  <c r="T59"/>
  <c r="U64"/>
  <c r="T67"/>
  <c r="BA67" s="1"/>
  <c r="U68"/>
  <c r="T75"/>
  <c r="T78"/>
  <c r="BC78" s="1"/>
  <c r="U83"/>
  <c r="AO83" s="1"/>
  <c r="T86"/>
  <c r="BD86" s="1"/>
  <c r="U87"/>
  <c r="Q17" s="1"/>
  <c r="T90"/>
  <c r="V17" s="1"/>
  <c r="U91"/>
  <c r="Y17" s="1"/>
  <c r="T94"/>
  <c r="BD94" s="1"/>
  <c r="U95"/>
  <c r="T98"/>
  <c r="N20" s="1"/>
  <c r="U99"/>
  <c r="T102"/>
  <c r="X20" s="1"/>
  <c r="U103"/>
  <c r="AA20" s="1"/>
  <c r="T106"/>
  <c r="BC106" s="1"/>
  <c r="U107"/>
  <c r="T110"/>
  <c r="P23" s="1"/>
  <c r="U111"/>
  <c r="T114"/>
  <c r="Z23" s="1"/>
  <c r="T118"/>
  <c r="U119"/>
  <c r="AM119" s="1"/>
  <c r="T122"/>
  <c r="R26" s="1"/>
  <c r="U123"/>
  <c r="W26" s="1"/>
  <c r="U127"/>
  <c r="T130"/>
  <c r="L29" s="1"/>
  <c r="U131"/>
  <c r="O29" s="1"/>
  <c r="T134"/>
  <c r="T29" s="1"/>
  <c r="U135"/>
  <c r="Y29" s="1"/>
  <c r="T139"/>
  <c r="H32" s="1"/>
  <c r="T142"/>
  <c r="N32" s="1"/>
  <c r="U143"/>
  <c r="Q32" s="1"/>
  <c r="T146"/>
  <c r="V32" s="1"/>
  <c r="U147"/>
  <c r="AA32" s="1"/>
  <c r="T151"/>
  <c r="J35" s="1"/>
  <c r="T154"/>
  <c r="P35" s="1"/>
  <c r="U155"/>
  <c r="S35" s="1"/>
  <c r="D43"/>
  <c r="D42"/>
  <c r="BF105"/>
  <c r="BG105"/>
  <c r="BE105"/>
  <c r="AM44"/>
  <c r="AO44"/>
  <c r="BA47"/>
  <c r="BB47"/>
  <c r="BC47"/>
  <c r="BF149"/>
  <c r="BG149"/>
  <c r="BE149"/>
  <c r="AM48"/>
  <c r="AO48"/>
  <c r="BF84"/>
  <c r="BG84"/>
  <c r="O8"/>
  <c r="BA56"/>
  <c r="BB56"/>
  <c r="BC56"/>
  <c r="BD56"/>
  <c r="BE128"/>
  <c r="AM57"/>
  <c r="AO57"/>
  <c r="BC64"/>
  <c r="BD64"/>
  <c r="BE96"/>
  <c r="BF96"/>
  <c r="BG96"/>
  <c r="AO65"/>
  <c r="AM65"/>
  <c r="Q11"/>
  <c r="BB68"/>
  <c r="BC68"/>
  <c r="BA68"/>
  <c r="BE97"/>
  <c r="BF97"/>
  <c r="BG97"/>
  <c r="Q14"/>
  <c r="AM76"/>
  <c r="AO76"/>
  <c r="AL3"/>
  <c r="BC3"/>
  <c r="AN6"/>
  <c r="BB44"/>
  <c r="BC44"/>
  <c r="BF116"/>
  <c r="AO50"/>
  <c r="BC53"/>
  <c r="AO54"/>
  <c r="BB57"/>
  <c r="BE139"/>
  <c r="BF139"/>
  <c r="BG139"/>
  <c r="AM58"/>
  <c r="AO58"/>
  <c r="Y8"/>
  <c r="BB65"/>
  <c r="BC65"/>
  <c r="AO66"/>
  <c r="BF151"/>
  <c r="BG151"/>
  <c r="AO70"/>
  <c r="AM70"/>
  <c r="BB76"/>
  <c r="BF108"/>
  <c r="AX17"/>
  <c r="AX23"/>
  <c r="BG83"/>
  <c r="BD45"/>
  <c r="BA45"/>
  <c r="BB45"/>
  <c r="BC45"/>
  <c r="AM46"/>
  <c r="BA54"/>
  <c r="BB54"/>
  <c r="BC54"/>
  <c r="BF106"/>
  <c r="BG106"/>
  <c r="BH106"/>
  <c r="BE106"/>
  <c r="AM55"/>
  <c r="AO55"/>
  <c r="S8"/>
  <c r="BF150"/>
  <c r="AM59"/>
  <c r="BB66"/>
  <c r="BC66"/>
  <c r="BA66"/>
  <c r="BB70"/>
  <c r="BC70"/>
  <c r="BD70"/>
  <c r="BA70"/>
  <c r="BC77"/>
  <c r="BD77"/>
  <c r="BA77"/>
  <c r="R14"/>
  <c r="BB77"/>
  <c r="BG119"/>
  <c r="BE119"/>
  <c r="BF119"/>
  <c r="AM78"/>
  <c r="AO78"/>
  <c r="BA42"/>
  <c r="BB42"/>
  <c r="BC42"/>
  <c r="BG94"/>
  <c r="BA55"/>
  <c r="BB55"/>
  <c r="BC55"/>
  <c r="BD55"/>
  <c r="BE85"/>
  <c r="BF85"/>
  <c r="BG85"/>
  <c r="AO64"/>
  <c r="O11"/>
  <c r="AM64"/>
  <c r="BA75"/>
  <c r="BE141"/>
  <c r="BF141"/>
  <c r="BG141"/>
  <c r="AM80"/>
  <c r="AO80"/>
  <c r="BA83"/>
  <c r="BB83"/>
  <c r="BC83"/>
  <c r="AM84"/>
  <c r="AO84"/>
  <c r="BA87"/>
  <c r="BB87"/>
  <c r="BC87"/>
  <c r="BF109"/>
  <c r="BG109"/>
  <c r="AM88"/>
  <c r="AO88"/>
  <c r="BE109"/>
  <c r="BA91"/>
  <c r="BB91"/>
  <c r="BC91"/>
  <c r="BF153"/>
  <c r="BG153"/>
  <c r="AM92"/>
  <c r="AO92"/>
  <c r="BE153"/>
  <c r="BA95"/>
  <c r="BB95"/>
  <c r="BC95"/>
  <c r="BD95"/>
  <c r="AM96"/>
  <c r="AO96"/>
  <c r="BA99"/>
  <c r="BB99"/>
  <c r="BC99"/>
  <c r="BG121"/>
  <c r="BF111"/>
  <c r="AM100"/>
  <c r="BG111"/>
  <c r="AO100"/>
  <c r="BE121"/>
  <c r="BF121"/>
  <c r="BA103"/>
  <c r="BB103"/>
  <c r="BC103"/>
  <c r="BD103"/>
  <c r="BB107"/>
  <c r="BC107"/>
  <c r="BA107"/>
  <c r="AO108"/>
  <c r="AM108"/>
  <c r="BB111"/>
  <c r="BC111"/>
  <c r="BD111"/>
  <c r="BA111"/>
  <c r="AO112"/>
  <c r="BE133"/>
  <c r="BF133"/>
  <c r="BG133"/>
  <c r="AM112"/>
  <c r="AM116"/>
  <c r="AO116"/>
  <c r="BC119"/>
  <c r="BD119"/>
  <c r="BA119"/>
  <c r="BB119"/>
  <c r="BE89"/>
  <c r="AM120"/>
  <c r="BF89"/>
  <c r="AO120"/>
  <c r="BG89"/>
  <c r="BC123"/>
  <c r="BA123"/>
  <c r="BB123"/>
  <c r="BE145"/>
  <c r="BF145"/>
  <c r="BG145"/>
  <c r="AM124"/>
  <c r="BH145"/>
  <c r="AO124"/>
  <c r="BA127"/>
  <c r="BB127"/>
  <c r="BC127"/>
  <c r="AM128"/>
  <c r="AO128"/>
  <c r="BD131"/>
  <c r="BA131"/>
  <c r="BB131"/>
  <c r="BC131"/>
  <c r="BE101"/>
  <c r="AM132"/>
  <c r="BF101"/>
  <c r="AO132"/>
  <c r="BG101"/>
  <c r="BA135"/>
  <c r="BB135"/>
  <c r="BC135"/>
  <c r="BF157"/>
  <c r="BG157"/>
  <c r="AM136"/>
  <c r="AO136"/>
  <c r="BE157"/>
  <c r="BA140"/>
  <c r="BB140"/>
  <c r="BC140"/>
  <c r="AM144"/>
  <c r="AO144"/>
  <c r="BE113"/>
  <c r="BA147"/>
  <c r="BB147"/>
  <c r="BC147"/>
  <c r="BD147"/>
  <c r="BB152"/>
  <c r="BC152"/>
  <c r="BA152"/>
  <c r="AO156"/>
  <c r="BA14"/>
  <c r="U79"/>
  <c r="BC79"/>
  <c r="BA79"/>
  <c r="BB79"/>
  <c r="BD80"/>
  <c r="BA80"/>
  <c r="BD88"/>
  <c r="BC88"/>
  <c r="BE120"/>
  <c r="AM97"/>
  <c r="AO97"/>
  <c r="BD100"/>
  <c r="BG112"/>
  <c r="BB108"/>
  <c r="BC108"/>
  <c r="AO109"/>
  <c r="AM109"/>
  <c r="BC116"/>
  <c r="BD116"/>
  <c r="AM117"/>
  <c r="BC124"/>
  <c r="BD124"/>
  <c r="AM125"/>
  <c r="BA132"/>
  <c r="BB132"/>
  <c r="BE112"/>
  <c r="BB144"/>
  <c r="AO145"/>
  <c r="BA156"/>
  <c r="BE136"/>
  <c r="BB81"/>
  <c r="BA85"/>
  <c r="BB85"/>
  <c r="BC85"/>
  <c r="AM86"/>
  <c r="AO86"/>
  <c r="BD89"/>
  <c r="BA89"/>
  <c r="BB89"/>
  <c r="BC89"/>
  <c r="BE131"/>
  <c r="AM90"/>
  <c r="BF131"/>
  <c r="AO90"/>
  <c r="BG131"/>
  <c r="AM94"/>
  <c r="AO94"/>
  <c r="BA97"/>
  <c r="BB97"/>
  <c r="BC97"/>
  <c r="BD97"/>
  <c r="AM98"/>
  <c r="AO98"/>
  <c r="BE87"/>
  <c r="BF87"/>
  <c r="BG87"/>
  <c r="BE143"/>
  <c r="BF113"/>
  <c r="AM102"/>
  <c r="BF143"/>
  <c r="BG113"/>
  <c r="AO102"/>
  <c r="BG143"/>
  <c r="BB105"/>
  <c r="BC105"/>
  <c r="BA105"/>
  <c r="AO106"/>
  <c r="AM106"/>
  <c r="BB109"/>
  <c r="BC109"/>
  <c r="BA109"/>
  <c r="AO110"/>
  <c r="BE99"/>
  <c r="BF99"/>
  <c r="BG99"/>
  <c r="AM110"/>
  <c r="BB113"/>
  <c r="BC113"/>
  <c r="BA113"/>
  <c r="BF155"/>
  <c r="AO114"/>
  <c r="BG155"/>
  <c r="BE155"/>
  <c r="AM114"/>
  <c r="BC117"/>
  <c r="BB117"/>
  <c r="AM118"/>
  <c r="AO118"/>
  <c r="BC121"/>
  <c r="BA121"/>
  <c r="BB121"/>
  <c r="BC125"/>
  <c r="BD125"/>
  <c r="BA125"/>
  <c r="BB125"/>
  <c r="BA129"/>
  <c r="BB129"/>
  <c r="BC129"/>
  <c r="BG79"/>
  <c r="AM130"/>
  <c r="BH79"/>
  <c r="AO130"/>
  <c r="BE79"/>
  <c r="BF79"/>
  <c r="BG123"/>
  <c r="BF123"/>
  <c r="BA138"/>
  <c r="BB138"/>
  <c r="BC138"/>
  <c r="BA141"/>
  <c r="BB141"/>
  <c r="BC141"/>
  <c r="BF91"/>
  <c r="AM146"/>
  <c r="AO146"/>
  <c r="BE135"/>
  <c r="BF135"/>
  <c r="BG135"/>
  <c r="BB150"/>
  <c r="BC150"/>
  <c r="BA150"/>
  <c r="AO158"/>
  <c r="BE147"/>
  <c r="BF147"/>
  <c r="BG147"/>
  <c r="AM158"/>
  <c r="BH147"/>
  <c r="AX30"/>
  <c r="D40"/>
  <c r="BE98"/>
  <c r="BF98"/>
  <c r="AM87"/>
  <c r="BG98"/>
  <c r="AO87"/>
  <c r="BH98"/>
  <c r="BB90"/>
  <c r="BA94"/>
  <c r="BB94"/>
  <c r="AM95"/>
  <c r="AO95"/>
  <c r="BA102"/>
  <c r="BD102"/>
  <c r="BF154"/>
  <c r="BF114"/>
  <c r="AM103"/>
  <c r="BG154"/>
  <c r="BG114"/>
  <c r="AO103"/>
  <c r="BH154"/>
  <c r="BH114"/>
  <c r="BE154"/>
  <c r="BA110"/>
  <c r="BG122"/>
  <c r="AO111"/>
  <c r="BH122"/>
  <c r="BE122"/>
  <c r="BF122"/>
  <c r="AM111"/>
  <c r="AO119"/>
  <c r="BC122"/>
  <c r="BA122"/>
  <c r="BB122"/>
  <c r="BB130"/>
  <c r="BC130"/>
  <c r="BH90"/>
  <c r="AM131"/>
  <c r="BE90"/>
  <c r="AO131"/>
  <c r="BF90"/>
  <c r="BG90"/>
  <c r="BB139"/>
  <c r="BC139"/>
  <c r="BA142"/>
  <c r="BB142"/>
  <c r="BC142"/>
  <c r="BE102"/>
  <c r="BH158"/>
  <c r="BE158"/>
  <c r="BB151"/>
  <c r="BC151"/>
  <c r="BA151"/>
  <c r="BB158"/>
  <c r="BC158"/>
  <c r="BD158"/>
  <c r="BA158"/>
  <c r="U138"/>
  <c r="U139"/>
  <c r="U140"/>
  <c r="U149"/>
  <c r="U150"/>
  <c r="U151"/>
  <c r="BD151" s="1"/>
  <c r="U152"/>
  <c r="BD152" s="1"/>
  <c r="U153"/>
  <c r="S43" i="14"/>
  <c r="U43" s="1"/>
  <c r="R43"/>
  <c r="U99" i="18"/>
  <c r="S20" s="1"/>
  <c r="R20"/>
  <c r="R16"/>
  <c r="BC15" s="1"/>
  <c r="S13"/>
  <c r="BC12" s="1"/>
  <c r="BC9"/>
  <c r="T66"/>
  <c r="R11" s="1"/>
  <c r="U55"/>
  <c r="AO55" s="1"/>
  <c r="BC94"/>
  <c r="AZ12"/>
  <c r="I4"/>
  <c r="AX8" s="1"/>
  <c r="R4"/>
  <c r="BC3" s="1"/>
  <c r="S7"/>
  <c r="Y7"/>
  <c r="AZ17"/>
  <c r="AZ23"/>
  <c r="AZ32"/>
  <c r="U45"/>
  <c r="T47"/>
  <c r="BA47" s="1"/>
  <c r="T48"/>
  <c r="BA48" s="1"/>
  <c r="T65"/>
  <c r="P11" s="1"/>
  <c r="U66"/>
  <c r="BG107" s="1"/>
  <c r="U67"/>
  <c r="BH118" s="1"/>
  <c r="T74"/>
  <c r="J14" s="1"/>
  <c r="U84"/>
  <c r="BG53" s="1"/>
  <c r="AL12"/>
  <c r="AN9"/>
  <c r="U69"/>
  <c r="Y11" s="1"/>
  <c r="U80"/>
  <c r="U88"/>
  <c r="AY3"/>
  <c r="T46"/>
  <c r="T55"/>
  <c r="R8" s="1"/>
  <c r="T58"/>
  <c r="X8" s="1"/>
  <c r="T64"/>
  <c r="N11" s="1"/>
  <c r="T70"/>
  <c r="BA140"/>
  <c r="J32"/>
  <c r="BA141"/>
  <c r="L32"/>
  <c r="AM24"/>
  <c r="AN3"/>
  <c r="BA142"/>
  <c r="N32"/>
  <c r="AN6"/>
  <c r="AO24"/>
  <c r="AN21"/>
  <c r="AO9"/>
  <c r="AO15"/>
  <c r="AO21"/>
  <c r="AO3"/>
  <c r="F22"/>
  <c r="J22"/>
  <c r="N22"/>
  <c r="V22"/>
  <c r="BD35"/>
  <c r="BF24"/>
  <c r="BA24"/>
  <c r="BE24"/>
  <c r="G26"/>
  <c r="K26"/>
  <c r="BF35"/>
  <c r="AL30"/>
  <c r="BE30"/>
  <c r="I31"/>
  <c r="M31"/>
  <c r="BA30" s="1"/>
  <c r="Q31"/>
  <c r="BC30" s="1"/>
  <c r="I32"/>
  <c r="AM33"/>
  <c r="BF44"/>
  <c r="BF45"/>
  <c r="BH55"/>
  <c r="BG66"/>
  <c r="BH77"/>
  <c r="BG99"/>
  <c r="T118"/>
  <c r="J26" s="1"/>
  <c r="U119"/>
  <c r="AO119" s="1"/>
  <c r="T122"/>
  <c r="BA122" s="1"/>
  <c r="U123"/>
  <c r="W26" s="1"/>
  <c r="U127"/>
  <c r="T130"/>
  <c r="L29" s="1"/>
  <c r="U131"/>
  <c r="T134"/>
  <c r="T29" s="1"/>
  <c r="U135"/>
  <c r="Y29" s="1"/>
  <c r="U140"/>
  <c r="AO140" s="1"/>
  <c r="U141"/>
  <c r="BD141" s="1"/>
  <c r="U142"/>
  <c r="T144"/>
  <c r="R32" s="1"/>
  <c r="U145"/>
  <c r="U32" s="1"/>
  <c r="AN26" s="1"/>
  <c r="U149"/>
  <c r="T152"/>
  <c r="L35" s="1"/>
  <c r="U153"/>
  <c r="T156"/>
  <c r="T35" s="1"/>
  <c r="U157"/>
  <c r="BE136" s="1"/>
  <c r="AN12"/>
  <c r="O23"/>
  <c r="H25"/>
  <c r="BD27"/>
  <c r="AL33"/>
  <c r="BE44"/>
  <c r="BG47"/>
  <c r="BG55"/>
  <c r="AN15"/>
  <c r="AN18"/>
  <c r="AM21"/>
  <c r="G23"/>
  <c r="K23"/>
  <c r="AA23"/>
  <c r="P25"/>
  <c r="AL25" s="1"/>
  <c r="Z25"/>
  <c r="BE35" s="1"/>
  <c r="AM28"/>
  <c r="Z31"/>
  <c r="AL31" s="1"/>
  <c r="BG58"/>
  <c r="BF66"/>
  <c r="BG67"/>
  <c r="BG77"/>
  <c r="BG79"/>
  <c r="BF88"/>
  <c r="AO12"/>
  <c r="AO18"/>
  <c r="H22"/>
  <c r="BC8" s="1"/>
  <c r="L22"/>
  <c r="BC14" s="1"/>
  <c r="P22"/>
  <c r="BC21" s="1"/>
  <c r="BD32"/>
  <c r="K25"/>
  <c r="S25"/>
  <c r="BD24" s="1"/>
  <c r="AX27"/>
  <c r="J28"/>
  <c r="BA27"/>
  <c r="R28"/>
  <c r="BC27" s="1"/>
  <c r="BF27"/>
  <c r="G31"/>
  <c r="K31"/>
  <c r="AZ30" s="1"/>
  <c r="O31"/>
  <c r="BB30" s="1"/>
  <c r="S31"/>
  <c r="BD30" s="1"/>
  <c r="G32"/>
  <c r="M34"/>
  <c r="BA33" s="1"/>
  <c r="U34"/>
  <c r="BE33" s="1"/>
  <c r="M35"/>
  <c r="BH44"/>
  <c r="BF55"/>
  <c r="BE66"/>
  <c r="BF77"/>
  <c r="BE88"/>
  <c r="T116"/>
  <c r="F26" s="1"/>
  <c r="U117"/>
  <c r="AO117" s="1"/>
  <c r="T120"/>
  <c r="N26" s="1"/>
  <c r="U121"/>
  <c r="T124"/>
  <c r="X26" s="1"/>
  <c r="U125"/>
  <c r="AA26" s="1"/>
  <c r="T128"/>
  <c r="BA128" s="1"/>
  <c r="U129"/>
  <c r="T132"/>
  <c r="P29" s="1"/>
  <c r="U133"/>
  <c r="S29" s="1"/>
  <c r="T136"/>
  <c r="Z29" s="1"/>
  <c r="T138"/>
  <c r="T139"/>
  <c r="BC139" s="1"/>
  <c r="T143"/>
  <c r="BC143" s="1"/>
  <c r="T146"/>
  <c r="V32" s="1"/>
  <c r="U147"/>
  <c r="T150"/>
  <c r="BA150" s="1"/>
  <c r="U151"/>
  <c r="T154"/>
  <c r="P35" s="1"/>
  <c r="U155"/>
  <c r="X20"/>
  <c r="BC102"/>
  <c r="BA103"/>
  <c r="Z20"/>
  <c r="AL18"/>
  <c r="AA19"/>
  <c r="U100"/>
  <c r="T101"/>
  <c r="BB101" s="1"/>
  <c r="U101"/>
  <c r="W20" s="1"/>
  <c r="T92"/>
  <c r="AM15"/>
  <c r="BB35"/>
  <c r="AL15"/>
  <c r="Y16"/>
  <c r="AN31" s="1"/>
  <c r="T90"/>
  <c r="T78"/>
  <c r="BC78" s="1"/>
  <c r="T81"/>
  <c r="Z14" s="1"/>
  <c r="AM12"/>
  <c r="BA35"/>
  <c r="V13"/>
  <c r="AO28" s="1"/>
  <c r="AQ28" s="1"/>
  <c r="T67"/>
  <c r="BD67" s="1"/>
  <c r="U68"/>
  <c r="W11" s="1"/>
  <c r="Z10"/>
  <c r="AZ35" s="1"/>
  <c r="AM9"/>
  <c r="AQ9" s="1"/>
  <c r="U70"/>
  <c r="AA11" s="1"/>
  <c r="AN30"/>
  <c r="AP30" s="1"/>
  <c r="W8"/>
  <c r="AA8"/>
  <c r="AO33"/>
  <c r="AN34"/>
  <c r="AP34" s="1"/>
  <c r="AO27"/>
  <c r="AO30"/>
  <c r="AQ30" s="1"/>
  <c r="AM6"/>
  <c r="AN27"/>
  <c r="AP27" s="1"/>
  <c r="AN33"/>
  <c r="AP33" s="1"/>
  <c r="Y8"/>
  <c r="BB47"/>
  <c r="AM47"/>
  <c r="Y5"/>
  <c r="BB48"/>
  <c r="Z5"/>
  <c r="BB44"/>
  <c r="R5"/>
  <c r="AM46"/>
  <c r="W5"/>
  <c r="AL3"/>
  <c r="X4"/>
  <c r="AO31" s="1"/>
  <c r="AA5"/>
  <c r="W4"/>
  <c r="AN28" s="1"/>
  <c r="AM3"/>
  <c r="S5"/>
  <c r="T40"/>
  <c r="J5" s="1"/>
  <c r="D43"/>
  <c r="D42"/>
  <c r="BB66"/>
  <c r="BE118"/>
  <c r="BF118"/>
  <c r="BA77"/>
  <c r="R14"/>
  <c r="BB77"/>
  <c r="BC77"/>
  <c r="BB79"/>
  <c r="BA79"/>
  <c r="BC79"/>
  <c r="U85"/>
  <c r="AL6"/>
  <c r="AO6"/>
  <c r="AX18"/>
  <c r="BC35"/>
  <c r="AX35"/>
  <c r="BF85"/>
  <c r="BA67"/>
  <c r="BE129"/>
  <c r="AM68"/>
  <c r="BA78"/>
  <c r="BA81"/>
  <c r="AP21"/>
  <c r="AL24"/>
  <c r="AP24" s="1"/>
  <c r="AM27"/>
  <c r="AQ33"/>
  <c r="BC56"/>
  <c r="BA56"/>
  <c r="BB56"/>
  <c r="BC57"/>
  <c r="BD57"/>
  <c r="BA57"/>
  <c r="BB57"/>
  <c r="BD58"/>
  <c r="BA58"/>
  <c r="BC59"/>
  <c r="BD59"/>
  <c r="BA59"/>
  <c r="BB59"/>
  <c r="BA68"/>
  <c r="BB68"/>
  <c r="BC68"/>
  <c r="BE140"/>
  <c r="BF140"/>
  <c r="BG140"/>
  <c r="BH140"/>
  <c r="AM69"/>
  <c r="AO69"/>
  <c r="BB9"/>
  <c r="BD69"/>
  <c r="BA69"/>
  <c r="BB69"/>
  <c r="BC69"/>
  <c r="BE151"/>
  <c r="T54"/>
  <c r="BE131"/>
  <c r="AM90"/>
  <c r="BF131"/>
  <c r="BG131"/>
  <c r="BF153"/>
  <c r="BG153"/>
  <c r="AM92"/>
  <c r="BE153"/>
  <c r="AM99"/>
  <c r="BE110"/>
  <c r="AM101"/>
  <c r="BF132"/>
  <c r="BF154"/>
  <c r="BF114"/>
  <c r="AM103"/>
  <c r="BG154"/>
  <c r="BG114"/>
  <c r="AO103"/>
  <c r="BH154"/>
  <c r="BH114"/>
  <c r="BE154"/>
  <c r="BC117"/>
  <c r="BD117"/>
  <c r="BA117"/>
  <c r="BB117"/>
  <c r="AM118"/>
  <c r="AO118"/>
  <c r="BC121"/>
  <c r="BA121"/>
  <c r="BB121"/>
  <c r="AM122"/>
  <c r="AO122"/>
  <c r="BE111"/>
  <c r="BC125"/>
  <c r="BD125"/>
  <c r="BA125"/>
  <c r="BB125"/>
  <c r="BA129"/>
  <c r="BB129"/>
  <c r="BC129"/>
  <c r="AM130"/>
  <c r="AO130"/>
  <c r="BF79"/>
  <c r="BA133"/>
  <c r="BB133"/>
  <c r="BC133"/>
  <c r="BG123"/>
  <c r="AM134"/>
  <c r="BH123"/>
  <c r="AO134"/>
  <c r="BE123"/>
  <c r="BF123"/>
  <c r="AM138"/>
  <c r="AO138"/>
  <c r="AM139"/>
  <c r="AO139"/>
  <c r="AM144"/>
  <c r="AO144"/>
  <c r="BE113"/>
  <c r="BA147"/>
  <c r="BB147"/>
  <c r="BC147"/>
  <c r="BB151"/>
  <c r="BC151"/>
  <c r="BD151"/>
  <c r="BA151"/>
  <c r="AO152"/>
  <c r="BH81"/>
  <c r="AM152"/>
  <c r="BF81"/>
  <c r="BB155"/>
  <c r="BC155"/>
  <c r="BA155"/>
  <c r="AO156"/>
  <c r="BG125"/>
  <c r="BE125"/>
  <c r="AM156"/>
  <c r="BF125"/>
  <c r="AO25"/>
  <c r="D40"/>
  <c r="BA44"/>
  <c r="BA45"/>
  <c r="AO57"/>
  <c r="AO58"/>
  <c r="AO59"/>
  <c r="U77"/>
  <c r="U78"/>
  <c r="U79"/>
  <c r="BD79" s="1"/>
  <c r="U81"/>
  <c r="BH133"/>
  <c r="BF105"/>
  <c r="BG105"/>
  <c r="BH105"/>
  <c r="BE105"/>
  <c r="BE127"/>
  <c r="BF127"/>
  <c r="BG127"/>
  <c r="BE138"/>
  <c r="BF138"/>
  <c r="BG138"/>
  <c r="BF149"/>
  <c r="BG149"/>
  <c r="BH149"/>
  <c r="BE149"/>
  <c r="BF109"/>
  <c r="BG109"/>
  <c r="AM88"/>
  <c r="BH109"/>
  <c r="BE109"/>
  <c r="BD90"/>
  <c r="BA92"/>
  <c r="BD94"/>
  <c r="BA100"/>
  <c r="BB100"/>
  <c r="BA102"/>
  <c r="BB102"/>
  <c r="BD118"/>
  <c r="BH134"/>
  <c r="BE134"/>
  <c r="BF134"/>
  <c r="AM123"/>
  <c r="BG134"/>
  <c r="AO123"/>
  <c r="AM127"/>
  <c r="BC130"/>
  <c r="AO131"/>
  <c r="BD134"/>
  <c r="BA134"/>
  <c r="BB134"/>
  <c r="BC134"/>
  <c r="BF146"/>
  <c r="BH146"/>
  <c r="AM140"/>
  <c r="BH80"/>
  <c r="AM142"/>
  <c r="BH91"/>
  <c r="AO142"/>
  <c r="BE91"/>
  <c r="BG91"/>
  <c r="BA144"/>
  <c r="AM145"/>
  <c r="BB152"/>
  <c r="BC152"/>
  <c r="BD152"/>
  <c r="BA152"/>
  <c r="AO153"/>
  <c r="BG92"/>
  <c r="BD44"/>
  <c r="BH128"/>
  <c r="BE128"/>
  <c r="BF128"/>
  <c r="BG128"/>
  <c r="BE139"/>
  <c r="BF139"/>
  <c r="BG139"/>
  <c r="BF150"/>
  <c r="BG150"/>
  <c r="BH150"/>
  <c r="BE150"/>
  <c r="BD88"/>
  <c r="BA88"/>
  <c r="BC88"/>
  <c r="BG120"/>
  <c r="AM89"/>
  <c r="BE120"/>
  <c r="BF120"/>
  <c r="BE142"/>
  <c r="BF142"/>
  <c r="AM91"/>
  <c r="BG142"/>
  <c r="AM94"/>
  <c r="AO94"/>
  <c r="AM100"/>
  <c r="BE121"/>
  <c r="BB105"/>
  <c r="BC105"/>
  <c r="BD105"/>
  <c r="BA105"/>
  <c r="BB106"/>
  <c r="BC106"/>
  <c r="BD106"/>
  <c r="BA106"/>
  <c r="BB107"/>
  <c r="BC107"/>
  <c r="BD107"/>
  <c r="BA107"/>
  <c r="BB108"/>
  <c r="BC108"/>
  <c r="BD108"/>
  <c r="BA108"/>
  <c r="BB109"/>
  <c r="BH88"/>
  <c r="BC109"/>
  <c r="BD109"/>
  <c r="BA109"/>
  <c r="BB110"/>
  <c r="BC110"/>
  <c r="BD110"/>
  <c r="BA110"/>
  <c r="BB111"/>
  <c r="BC111"/>
  <c r="BD111"/>
  <c r="BA111"/>
  <c r="BB112"/>
  <c r="BC112"/>
  <c r="BD112"/>
  <c r="BA112"/>
  <c r="BB113"/>
  <c r="BC113"/>
  <c r="BD113"/>
  <c r="BA113"/>
  <c r="BB114"/>
  <c r="BC114"/>
  <c r="BD114"/>
  <c r="BA114"/>
  <c r="AM116"/>
  <c r="AO116"/>
  <c r="BC119"/>
  <c r="BD119"/>
  <c r="BA119"/>
  <c r="BB119"/>
  <c r="BE89"/>
  <c r="AM120"/>
  <c r="AO120"/>
  <c r="BG89"/>
  <c r="BC123"/>
  <c r="BD123"/>
  <c r="BA123"/>
  <c r="BB123"/>
  <c r="BE145"/>
  <c r="BF145"/>
  <c r="BG145"/>
  <c r="AM124"/>
  <c r="AO124"/>
  <c r="BA127"/>
  <c r="BB127"/>
  <c r="BC127"/>
  <c r="AM128"/>
  <c r="AO128"/>
  <c r="BA131"/>
  <c r="BB131"/>
  <c r="BC131"/>
  <c r="BE101"/>
  <c r="AM132"/>
  <c r="BF101"/>
  <c r="AO132"/>
  <c r="BD135"/>
  <c r="BA135"/>
  <c r="BB135"/>
  <c r="BC135"/>
  <c r="BF157"/>
  <c r="BG157"/>
  <c r="AM136"/>
  <c r="AO136"/>
  <c r="BE157"/>
  <c r="BA145"/>
  <c r="BB145"/>
  <c r="BC145"/>
  <c r="AM146"/>
  <c r="AO146"/>
  <c r="BE135"/>
  <c r="BF135"/>
  <c r="BG135"/>
  <c r="BB149"/>
  <c r="BC149"/>
  <c r="BA149"/>
  <c r="AO150"/>
  <c r="AM150"/>
  <c r="BB153"/>
  <c r="BC153"/>
  <c r="BD153"/>
  <c r="BA153"/>
  <c r="AO154"/>
  <c r="BE103"/>
  <c r="BF103"/>
  <c r="BG103"/>
  <c r="AM154"/>
  <c r="BB157"/>
  <c r="BC157"/>
  <c r="BA157"/>
  <c r="AO158"/>
  <c r="BE147"/>
  <c r="BF147"/>
  <c r="BG147"/>
  <c r="AM158"/>
  <c r="BH147"/>
  <c r="BF32"/>
  <c r="BC44"/>
  <c r="BC45"/>
  <c r="BC48"/>
  <c r="BA99"/>
  <c r="BB99"/>
  <c r="BA116"/>
  <c r="BB120"/>
  <c r="BB124"/>
  <c r="BF156"/>
  <c r="AM125"/>
  <c r="BE156"/>
  <c r="BD128"/>
  <c r="BD132"/>
  <c r="AM133"/>
  <c r="AO133"/>
  <c r="BD146"/>
  <c r="BB150"/>
  <c r="AO151"/>
  <c r="AM151"/>
  <c r="BA154"/>
  <c r="BB158"/>
  <c r="BC158"/>
  <c r="BD158"/>
  <c r="BA158"/>
  <c r="AO44"/>
  <c r="AO46"/>
  <c r="AO47"/>
  <c r="AO48"/>
  <c r="T84"/>
  <c r="T89"/>
  <c r="T91"/>
  <c r="BH142" s="1"/>
  <c r="BG88"/>
  <c r="BH99"/>
  <c r="BD103"/>
  <c r="AM105"/>
  <c r="AM106"/>
  <c r="AM107"/>
  <c r="AM108"/>
  <c r="AM109"/>
  <c r="AM110"/>
  <c r="AM111"/>
  <c r="AM112"/>
  <c r="AM113"/>
  <c r="AM114"/>
  <c r="BF122"/>
  <c r="BG133"/>
  <c r="BD142"/>
  <c r="BH144"/>
  <c r="BE155"/>
  <c r="BC103"/>
  <c r="BE122"/>
  <c r="BF133"/>
  <c r="BC140"/>
  <c r="BC141"/>
  <c r="BC142"/>
  <c r="BG144"/>
  <c r="BH155"/>
  <c r="BF99"/>
  <c r="BB103"/>
  <c r="BH122"/>
  <c r="BE133"/>
  <c r="BB140"/>
  <c r="BB141"/>
  <c r="BB142"/>
  <c r="BB143"/>
  <c r="BF144"/>
  <c r="BG155"/>
  <c r="BE99"/>
  <c r="AO111"/>
  <c r="AO112"/>
  <c r="AO113"/>
  <c r="AO114"/>
  <c r="D39" i="12"/>
  <c r="D41" s="1"/>
  <c r="D42" s="1"/>
  <c r="E39"/>
  <c r="P39"/>
  <c r="H3" s="1"/>
  <c r="Q39"/>
  <c r="I3" s="1"/>
  <c r="AQ39"/>
  <c r="AR39"/>
  <c r="AS39"/>
  <c r="AT39"/>
  <c r="AU39"/>
  <c r="AV39"/>
  <c r="AW39"/>
  <c r="AX39"/>
  <c r="AY39"/>
  <c r="AZ39"/>
  <c r="E40"/>
  <c r="P40"/>
  <c r="J3" s="1"/>
  <c r="Q40"/>
  <c r="K3" s="1"/>
  <c r="AQ40"/>
  <c r="AR40"/>
  <c r="AS40"/>
  <c r="AT40"/>
  <c r="AU40"/>
  <c r="AV40"/>
  <c r="AW40"/>
  <c r="AX40"/>
  <c r="AY40"/>
  <c r="AZ40"/>
  <c r="E41"/>
  <c r="P41"/>
  <c r="L3" s="1"/>
  <c r="Q41"/>
  <c r="AQ41"/>
  <c r="AR41"/>
  <c r="AS41"/>
  <c r="AT41"/>
  <c r="AU41"/>
  <c r="AV41"/>
  <c r="AW41"/>
  <c r="AX41"/>
  <c r="AY41"/>
  <c r="AZ41"/>
  <c r="E42"/>
  <c r="P42"/>
  <c r="N3" s="1"/>
  <c r="Q42"/>
  <c r="AQ42"/>
  <c r="AR42"/>
  <c r="AS42"/>
  <c r="AT42"/>
  <c r="AU42"/>
  <c r="AV42"/>
  <c r="AW42"/>
  <c r="AX42"/>
  <c r="AY42"/>
  <c r="AZ42"/>
  <c r="E43"/>
  <c r="P43"/>
  <c r="P3" s="1"/>
  <c r="Q43"/>
  <c r="Q3" s="1"/>
  <c r="R43"/>
  <c r="S43"/>
  <c r="AQ43"/>
  <c r="AR43"/>
  <c r="AS43"/>
  <c r="AT43"/>
  <c r="AU43"/>
  <c r="AV43"/>
  <c r="AW43"/>
  <c r="AX43"/>
  <c r="AY43"/>
  <c r="AZ43"/>
  <c r="E44"/>
  <c r="P44"/>
  <c r="R3" s="1"/>
  <c r="Q44"/>
  <c r="S3" s="1"/>
  <c r="R44"/>
  <c r="R4" s="1"/>
  <c r="S44"/>
  <c r="AQ44"/>
  <c r="AR44"/>
  <c r="AS44"/>
  <c r="AT44"/>
  <c r="AU44"/>
  <c r="AV44"/>
  <c r="AW44"/>
  <c r="AX44"/>
  <c r="AY44"/>
  <c r="AZ44"/>
  <c r="E45"/>
  <c r="P45"/>
  <c r="Q45"/>
  <c r="R45"/>
  <c r="S45"/>
  <c r="AQ45"/>
  <c r="AR45"/>
  <c r="AS45"/>
  <c r="AT45"/>
  <c r="AU45"/>
  <c r="AV45"/>
  <c r="AW45"/>
  <c r="AX45"/>
  <c r="AY45"/>
  <c r="AZ45"/>
  <c r="E46"/>
  <c r="P46"/>
  <c r="V3" s="1"/>
  <c r="Q46"/>
  <c r="R46"/>
  <c r="S46"/>
  <c r="W4" s="1"/>
  <c r="AQ46"/>
  <c r="AR46"/>
  <c r="AS46"/>
  <c r="AT46"/>
  <c r="AU46"/>
  <c r="AV46"/>
  <c r="AW46"/>
  <c r="AX46"/>
  <c r="AY46"/>
  <c r="AZ46"/>
  <c r="E47"/>
  <c r="P47"/>
  <c r="Q47"/>
  <c r="Y3" s="1"/>
  <c r="R47"/>
  <c r="S47"/>
  <c r="AQ47"/>
  <c r="AR47"/>
  <c r="AS47"/>
  <c r="AT47"/>
  <c r="AU47"/>
  <c r="AV47"/>
  <c r="AW47"/>
  <c r="AX47"/>
  <c r="AY47"/>
  <c r="AZ47"/>
  <c r="E48"/>
  <c r="P48"/>
  <c r="Q48"/>
  <c r="R48"/>
  <c r="Z4" s="1"/>
  <c r="S48"/>
  <c r="AA4" s="1"/>
  <c r="AQ48"/>
  <c r="AR48"/>
  <c r="AS48"/>
  <c r="AT48"/>
  <c r="AU48"/>
  <c r="AV48"/>
  <c r="AW48"/>
  <c r="AX48"/>
  <c r="AY48"/>
  <c r="AZ48"/>
  <c r="BE48"/>
  <c r="T49"/>
  <c r="U49"/>
  <c r="D61"/>
  <c r="D62" s="1"/>
  <c r="D63" s="1"/>
  <c r="D64" s="1"/>
  <c r="D65" s="1"/>
  <c r="D66" s="1"/>
  <c r="D67" s="1"/>
  <c r="D68" s="1"/>
  <c r="D69" s="1"/>
  <c r="D70" s="1"/>
  <c r="E61"/>
  <c r="P61"/>
  <c r="F9" s="1"/>
  <c r="Q61"/>
  <c r="AQ61"/>
  <c r="AR61"/>
  <c r="AS61"/>
  <c r="AT61"/>
  <c r="AU61"/>
  <c r="AV61"/>
  <c r="AW61"/>
  <c r="AX61"/>
  <c r="AY61"/>
  <c r="AZ61"/>
  <c r="D39" i="5"/>
  <c r="D40" s="1"/>
  <c r="E39"/>
  <c r="E40"/>
  <c r="E41"/>
  <c r="E42"/>
  <c r="E43"/>
  <c r="E44"/>
  <c r="E45"/>
  <c r="E46"/>
  <c r="E47"/>
  <c r="E48"/>
  <c r="D50"/>
  <c r="D51" s="1"/>
  <c r="D52" s="1"/>
  <c r="D53" s="1"/>
  <c r="D54" s="1"/>
  <c r="D55" s="1"/>
  <c r="D56" s="1"/>
  <c r="D57" s="1"/>
  <c r="D58" s="1"/>
  <c r="D59" s="1"/>
  <c r="E50"/>
  <c r="E51"/>
  <c r="E52"/>
  <c r="E53"/>
  <c r="E54"/>
  <c r="E55"/>
  <c r="E56"/>
  <c r="E57"/>
  <c r="E58"/>
  <c r="E59"/>
  <c r="D61"/>
  <c r="D62" s="1"/>
  <c r="D63" s="1"/>
  <c r="D64" s="1"/>
  <c r="D65" s="1"/>
  <c r="D66" s="1"/>
  <c r="D67" s="1"/>
  <c r="D68" s="1"/>
  <c r="D69" s="1"/>
  <c r="D70" s="1"/>
  <c r="E61"/>
  <c r="E62"/>
  <c r="E63"/>
  <c r="E64"/>
  <c r="E65"/>
  <c r="E66"/>
  <c r="E67"/>
  <c r="E68"/>
  <c r="E69"/>
  <c r="E70"/>
  <c r="D72"/>
  <c r="D73" s="1"/>
  <c r="D74" s="1"/>
  <c r="D75" s="1"/>
  <c r="D76" s="1"/>
  <c r="D77" s="1"/>
  <c r="D78" s="1"/>
  <c r="D79" s="1"/>
  <c r="D80" s="1"/>
  <c r="D81" s="1"/>
  <c r="E72"/>
  <c r="E73"/>
  <c r="E74"/>
  <c r="E75"/>
  <c r="E76"/>
  <c r="E77"/>
  <c r="E78"/>
  <c r="E79"/>
  <c r="E80"/>
  <c r="E81"/>
  <c r="D83"/>
  <c r="D84" s="1"/>
  <c r="D85" s="1"/>
  <c r="D86" s="1"/>
  <c r="D87" s="1"/>
  <c r="D88" s="1"/>
  <c r="D89" s="1"/>
  <c r="D90" s="1"/>
  <c r="D91" s="1"/>
  <c r="D92" s="1"/>
  <c r="E83"/>
  <c r="E84"/>
  <c r="E85"/>
  <c r="E86"/>
  <c r="E87"/>
  <c r="E88"/>
  <c r="E89"/>
  <c r="E90"/>
  <c r="E91"/>
  <c r="E92"/>
  <c r="D94"/>
  <c r="D95" s="1"/>
  <c r="D96" s="1"/>
  <c r="D97" s="1"/>
  <c r="D98" s="1"/>
  <c r="D99" s="1"/>
  <c r="D100" s="1"/>
  <c r="D101" s="1"/>
  <c r="D102" s="1"/>
  <c r="D103" s="1"/>
  <c r="E94"/>
  <c r="E95"/>
  <c r="E96"/>
  <c r="E97"/>
  <c r="E98"/>
  <c r="AZ158" i="14"/>
  <c r="AY158"/>
  <c r="AX158"/>
  <c r="AW158"/>
  <c r="AV158"/>
  <c r="AU158"/>
  <c r="AT158"/>
  <c r="AS158"/>
  <c r="AR158"/>
  <c r="AQ158"/>
  <c r="S158"/>
  <c r="R158"/>
  <c r="Q158"/>
  <c r="Y33" s="1"/>
  <c r="P158"/>
  <c r="X33" s="1"/>
  <c r="E158"/>
  <c r="AZ157"/>
  <c r="AY157"/>
  <c r="AX157"/>
  <c r="AW157"/>
  <c r="AV157"/>
  <c r="AU157"/>
  <c r="AT157"/>
  <c r="AS157"/>
  <c r="AR157"/>
  <c r="AQ157"/>
  <c r="S157"/>
  <c r="R157"/>
  <c r="V34" s="1"/>
  <c r="Q157"/>
  <c r="W33" s="1"/>
  <c r="P157"/>
  <c r="V33" s="1"/>
  <c r="E157"/>
  <c r="AZ156"/>
  <c r="AY156"/>
  <c r="AX156"/>
  <c r="AW156"/>
  <c r="AV156"/>
  <c r="AU156"/>
  <c r="AT156"/>
  <c r="AS156"/>
  <c r="AR156"/>
  <c r="AQ156"/>
  <c r="S156"/>
  <c r="U34" s="1"/>
  <c r="R156"/>
  <c r="Q156"/>
  <c r="P156"/>
  <c r="T33" s="1"/>
  <c r="E156"/>
  <c r="AZ155"/>
  <c r="AY155"/>
  <c r="AX155"/>
  <c r="AW155"/>
  <c r="AV155"/>
  <c r="AU155"/>
  <c r="AT155"/>
  <c r="AS155"/>
  <c r="AR155"/>
  <c r="AQ155"/>
  <c r="S155"/>
  <c r="R155"/>
  <c r="R34" s="1"/>
  <c r="Q155"/>
  <c r="P155"/>
  <c r="R33" s="1"/>
  <c r="E155"/>
  <c r="AZ154"/>
  <c r="AY154"/>
  <c r="AX154"/>
  <c r="AW154"/>
  <c r="AV154"/>
  <c r="AU154"/>
  <c r="AT154"/>
  <c r="AS154"/>
  <c r="AR154"/>
  <c r="AQ154"/>
  <c r="S154"/>
  <c r="Q34" s="1"/>
  <c r="R154"/>
  <c r="P34" s="1"/>
  <c r="Q154"/>
  <c r="Q33" s="1"/>
  <c r="P154"/>
  <c r="E154"/>
  <c r="AZ153"/>
  <c r="AY153"/>
  <c r="AX153"/>
  <c r="AW153"/>
  <c r="AV153"/>
  <c r="AU153"/>
  <c r="AT153"/>
  <c r="AS153"/>
  <c r="AR153"/>
  <c r="AQ153"/>
  <c r="S153"/>
  <c r="R153"/>
  <c r="Q153"/>
  <c r="O33" s="1"/>
  <c r="P153"/>
  <c r="N33" s="1"/>
  <c r="E153"/>
  <c r="AZ152"/>
  <c r="AY152"/>
  <c r="AX152"/>
  <c r="AW152"/>
  <c r="AV152"/>
  <c r="AU152"/>
  <c r="AT152"/>
  <c r="AS152"/>
  <c r="AR152"/>
  <c r="AQ152"/>
  <c r="S152"/>
  <c r="R152"/>
  <c r="Q152"/>
  <c r="M33" s="1"/>
  <c r="P152"/>
  <c r="L33" s="1"/>
  <c r="E152"/>
  <c r="AZ151"/>
  <c r="AY151"/>
  <c r="AX151"/>
  <c r="AW151"/>
  <c r="AV151"/>
  <c r="AU151"/>
  <c r="AT151"/>
  <c r="AS151"/>
  <c r="AR151"/>
  <c r="AQ151"/>
  <c r="S151"/>
  <c r="R151"/>
  <c r="J34" s="1"/>
  <c r="Q151"/>
  <c r="K33" s="1"/>
  <c r="P151"/>
  <c r="J33" s="1"/>
  <c r="E151"/>
  <c r="AZ150"/>
  <c r="AY150"/>
  <c r="AX150"/>
  <c r="AW150"/>
  <c r="AV150"/>
  <c r="AU150"/>
  <c r="AT150"/>
  <c r="AS150"/>
  <c r="AR150"/>
  <c r="AQ150"/>
  <c r="S150"/>
  <c r="I34" s="1"/>
  <c r="R150"/>
  <c r="Q150"/>
  <c r="I33" s="1"/>
  <c r="P150"/>
  <c r="H33" s="1"/>
  <c r="E150"/>
  <c r="AZ149"/>
  <c r="AY149"/>
  <c r="AX149"/>
  <c r="AW149"/>
  <c r="AV149"/>
  <c r="AU149"/>
  <c r="AT149"/>
  <c r="AS149"/>
  <c r="AR149"/>
  <c r="AQ149"/>
  <c r="S149"/>
  <c r="R149"/>
  <c r="F34" s="1"/>
  <c r="AX33" s="1"/>
  <c r="Q149"/>
  <c r="P149"/>
  <c r="F33" s="1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Z31" s="1"/>
  <c r="Q147"/>
  <c r="P147"/>
  <c r="Z30" s="1"/>
  <c r="E147"/>
  <c r="AZ146"/>
  <c r="AY146"/>
  <c r="AX146"/>
  <c r="AW146"/>
  <c r="AV146"/>
  <c r="AU146"/>
  <c r="AT146"/>
  <c r="AS146"/>
  <c r="AR146"/>
  <c r="AQ146"/>
  <c r="S146"/>
  <c r="W31" s="1"/>
  <c r="R146"/>
  <c r="V31" s="1"/>
  <c r="Q146"/>
  <c r="W30" s="1"/>
  <c r="P146"/>
  <c r="V30" s="1"/>
  <c r="E146"/>
  <c r="AZ145"/>
  <c r="AY145"/>
  <c r="AX145"/>
  <c r="AW145"/>
  <c r="AV145"/>
  <c r="AU145"/>
  <c r="AT145"/>
  <c r="AS145"/>
  <c r="AR145"/>
  <c r="AQ145"/>
  <c r="S145"/>
  <c r="R145"/>
  <c r="T31" s="1"/>
  <c r="Q145"/>
  <c r="U30" s="1"/>
  <c r="P145"/>
  <c r="T30" s="1"/>
  <c r="E145"/>
  <c r="AZ144"/>
  <c r="AY144"/>
  <c r="AX144"/>
  <c r="AW144"/>
  <c r="AV144"/>
  <c r="AU144"/>
  <c r="AT144"/>
  <c r="AS144"/>
  <c r="AR144"/>
  <c r="AQ144"/>
  <c r="S144"/>
  <c r="R144"/>
  <c r="Q144"/>
  <c r="S30" s="1"/>
  <c r="P144"/>
  <c r="R30" s="1"/>
  <c r="E144"/>
  <c r="AZ143"/>
  <c r="AY143"/>
  <c r="AX143"/>
  <c r="AW143"/>
  <c r="AV143"/>
  <c r="AU143"/>
  <c r="AT143"/>
  <c r="AS143"/>
  <c r="AR143"/>
  <c r="AQ143"/>
  <c r="S143"/>
  <c r="Q31" s="1"/>
  <c r="R143"/>
  <c r="P31" s="1"/>
  <c r="Q143"/>
  <c r="Q30" s="1"/>
  <c r="P143"/>
  <c r="P30" s="1"/>
  <c r="E143"/>
  <c r="AZ142"/>
  <c r="AY142"/>
  <c r="AX142"/>
  <c r="AW142"/>
  <c r="AV142"/>
  <c r="AU142"/>
  <c r="AT142"/>
  <c r="AS142"/>
  <c r="AR142"/>
  <c r="AQ142"/>
  <c r="S142"/>
  <c r="R142"/>
  <c r="N31" s="1"/>
  <c r="Q142"/>
  <c r="O30" s="1"/>
  <c r="P142"/>
  <c r="E142"/>
  <c r="AZ141"/>
  <c r="AY141"/>
  <c r="AX141"/>
  <c r="AW141"/>
  <c r="AV141"/>
  <c r="AU141"/>
  <c r="AT141"/>
  <c r="AS141"/>
  <c r="AR141"/>
  <c r="AQ141"/>
  <c r="S141"/>
  <c r="R141"/>
  <c r="L31" s="1"/>
  <c r="BA30" s="1"/>
  <c r="Q141"/>
  <c r="M30" s="1"/>
  <c r="P141"/>
  <c r="L30" s="1"/>
  <c r="E141"/>
  <c r="AZ140"/>
  <c r="AY140"/>
  <c r="AX140"/>
  <c r="AW140"/>
  <c r="AV140"/>
  <c r="AU140"/>
  <c r="AT140"/>
  <c r="AS140"/>
  <c r="AR140"/>
  <c r="AQ140"/>
  <c r="S140"/>
  <c r="R140"/>
  <c r="Q140"/>
  <c r="K30" s="1"/>
  <c r="P140"/>
  <c r="J30" s="1"/>
  <c r="E140"/>
  <c r="AZ139"/>
  <c r="AY139"/>
  <c r="AX139"/>
  <c r="AW139"/>
  <c r="AV139"/>
  <c r="AU139"/>
  <c r="AT139"/>
  <c r="AS139"/>
  <c r="AR139"/>
  <c r="AQ139"/>
  <c r="S139"/>
  <c r="R139"/>
  <c r="H31" s="1"/>
  <c r="Q139"/>
  <c r="I30" s="1"/>
  <c r="P139"/>
  <c r="E139"/>
  <c r="AZ138"/>
  <c r="AY138"/>
  <c r="AX138"/>
  <c r="AW138"/>
  <c r="AV138"/>
  <c r="AU138"/>
  <c r="AT138"/>
  <c r="AS138"/>
  <c r="AR138"/>
  <c r="AQ138"/>
  <c r="S138"/>
  <c r="G31" s="1"/>
  <c r="AX30" s="1"/>
  <c r="R138"/>
  <c r="Q138"/>
  <c r="G30" s="1"/>
  <c r="P138"/>
  <c r="F30" s="1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Z28" s="1"/>
  <c r="Q136"/>
  <c r="AA27" s="1"/>
  <c r="P136"/>
  <c r="E136"/>
  <c r="AZ135"/>
  <c r="AY135"/>
  <c r="AX135"/>
  <c r="AW135"/>
  <c r="AV135"/>
  <c r="AU135"/>
  <c r="AT135"/>
  <c r="AS135"/>
  <c r="AR135"/>
  <c r="AQ135"/>
  <c r="S135"/>
  <c r="Y28" s="1"/>
  <c r="R135"/>
  <c r="Q135"/>
  <c r="Y27" s="1"/>
  <c r="P135"/>
  <c r="X27" s="1"/>
  <c r="E135"/>
  <c r="AZ134"/>
  <c r="AY134"/>
  <c r="AX134"/>
  <c r="AW134"/>
  <c r="AV134"/>
  <c r="AU134"/>
  <c r="AT134"/>
  <c r="AS134"/>
  <c r="AR134"/>
  <c r="AQ134"/>
  <c r="S134"/>
  <c r="U28" s="1"/>
  <c r="AN25" s="1"/>
  <c r="R134"/>
  <c r="Q134"/>
  <c r="U27" s="1"/>
  <c r="P134"/>
  <c r="T27" s="1"/>
  <c r="E134"/>
  <c r="AZ133"/>
  <c r="AY133"/>
  <c r="AX133"/>
  <c r="AW133"/>
  <c r="AV133"/>
  <c r="AU133"/>
  <c r="AT133"/>
  <c r="AS133"/>
  <c r="AR133"/>
  <c r="AQ133"/>
  <c r="S133"/>
  <c r="R133"/>
  <c r="R28" s="1"/>
  <c r="Q133"/>
  <c r="S27" s="1"/>
  <c r="P133"/>
  <c r="R27" s="1"/>
  <c r="E133"/>
  <c r="AZ132"/>
  <c r="AY132"/>
  <c r="AX132"/>
  <c r="AW132"/>
  <c r="AV132"/>
  <c r="AU132"/>
  <c r="AT132"/>
  <c r="AS132"/>
  <c r="AR132"/>
  <c r="AQ132"/>
  <c r="S132"/>
  <c r="R132"/>
  <c r="Q132"/>
  <c r="Q27" s="1"/>
  <c r="P132"/>
  <c r="P27" s="1"/>
  <c r="E132"/>
  <c r="AZ131"/>
  <c r="AY131"/>
  <c r="AX131"/>
  <c r="AW131"/>
  <c r="AV131"/>
  <c r="AU131"/>
  <c r="AT131"/>
  <c r="AS131"/>
  <c r="AR131"/>
  <c r="AQ131"/>
  <c r="S131"/>
  <c r="O28" s="1"/>
  <c r="R131"/>
  <c r="Q131"/>
  <c r="O27" s="1"/>
  <c r="P131"/>
  <c r="N27" s="1"/>
  <c r="E131"/>
  <c r="AZ130"/>
  <c r="AY130"/>
  <c r="AX130"/>
  <c r="AW130"/>
  <c r="AV130"/>
  <c r="AU130"/>
  <c r="AT130"/>
  <c r="AS130"/>
  <c r="AR130"/>
  <c r="AQ130"/>
  <c r="S130"/>
  <c r="M28" s="1"/>
  <c r="R130"/>
  <c r="Q130"/>
  <c r="M27" s="1"/>
  <c r="P130"/>
  <c r="E130"/>
  <c r="AZ129"/>
  <c r="AY129"/>
  <c r="AX129"/>
  <c r="AW129"/>
  <c r="AV129"/>
  <c r="AU129"/>
  <c r="AT129"/>
  <c r="AS129"/>
  <c r="AR129"/>
  <c r="AQ129"/>
  <c r="S129"/>
  <c r="R129"/>
  <c r="Q129"/>
  <c r="K27" s="1"/>
  <c r="P129"/>
  <c r="J27" s="1"/>
  <c r="E129"/>
  <c r="AZ128"/>
  <c r="AY128"/>
  <c r="AX128"/>
  <c r="AW128"/>
  <c r="AV128"/>
  <c r="AU128"/>
  <c r="AT128"/>
  <c r="AS128"/>
  <c r="AR128"/>
  <c r="AQ128"/>
  <c r="S128"/>
  <c r="R128"/>
  <c r="H28" s="1"/>
  <c r="Q128"/>
  <c r="I27" s="1"/>
  <c r="P128"/>
  <c r="E128"/>
  <c r="AZ127"/>
  <c r="AY127"/>
  <c r="AX127"/>
  <c r="AW127"/>
  <c r="AV127"/>
  <c r="AU127"/>
  <c r="AT127"/>
  <c r="AS127"/>
  <c r="AR127"/>
  <c r="AQ127"/>
  <c r="S127"/>
  <c r="R127"/>
  <c r="F28" s="1"/>
  <c r="Q127"/>
  <c r="G27" s="1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AA24" s="1"/>
  <c r="P125"/>
  <c r="Z24" s="1"/>
  <c r="E125"/>
  <c r="AZ124"/>
  <c r="AY124"/>
  <c r="AX124"/>
  <c r="AW124"/>
  <c r="AV124"/>
  <c r="AU124"/>
  <c r="AT124"/>
  <c r="AS124"/>
  <c r="AR124"/>
  <c r="AQ124"/>
  <c r="S124"/>
  <c r="R124"/>
  <c r="Q124"/>
  <c r="Y24" s="1"/>
  <c r="P124"/>
  <c r="X24" s="1"/>
  <c r="E124"/>
  <c r="AZ123"/>
  <c r="AY123"/>
  <c r="AX123"/>
  <c r="AW123"/>
  <c r="AV123"/>
  <c r="AU123"/>
  <c r="AT123"/>
  <c r="AS123"/>
  <c r="AR123"/>
  <c r="AQ123"/>
  <c r="S123"/>
  <c r="W25" s="1"/>
  <c r="R123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S25" s="1"/>
  <c r="R122"/>
  <c r="Q122"/>
  <c r="S24" s="1"/>
  <c r="P122"/>
  <c r="R24" s="1"/>
  <c r="E122"/>
  <c r="AZ121"/>
  <c r="AY121"/>
  <c r="AX121"/>
  <c r="AW121"/>
  <c r="AV121"/>
  <c r="AU121"/>
  <c r="AT121"/>
  <c r="AS121"/>
  <c r="AR121"/>
  <c r="AQ121"/>
  <c r="S121"/>
  <c r="Q25" s="1"/>
  <c r="R121"/>
  <c r="P25" s="1"/>
  <c r="Q121"/>
  <c r="Q24" s="1"/>
  <c r="P121"/>
  <c r="P24" s="1"/>
  <c r="E121"/>
  <c r="AZ120"/>
  <c r="AY120"/>
  <c r="AX120"/>
  <c r="AW120"/>
  <c r="AV120"/>
  <c r="AU120"/>
  <c r="AT120"/>
  <c r="AS120"/>
  <c r="AR120"/>
  <c r="AQ120"/>
  <c r="S120"/>
  <c r="O25" s="1"/>
  <c r="R120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R119"/>
  <c r="L25" s="1"/>
  <c r="Q119"/>
  <c r="M24" s="1"/>
  <c r="P119"/>
  <c r="L24" s="1"/>
  <c r="E119"/>
  <c r="AZ118"/>
  <c r="AY118"/>
  <c r="AX118"/>
  <c r="AW118"/>
  <c r="AV118"/>
  <c r="AU118"/>
  <c r="AT118"/>
  <c r="AS118"/>
  <c r="AR118"/>
  <c r="AQ118"/>
  <c r="S118"/>
  <c r="K25" s="1"/>
  <c r="R118"/>
  <c r="Q118"/>
  <c r="K24" s="1"/>
  <c r="P118"/>
  <c r="E118"/>
  <c r="AZ117"/>
  <c r="AY117"/>
  <c r="AX117"/>
  <c r="AW117"/>
  <c r="AV117"/>
  <c r="AU117"/>
  <c r="AT117"/>
  <c r="AS117"/>
  <c r="AR117"/>
  <c r="AQ117"/>
  <c r="S117"/>
  <c r="R117"/>
  <c r="H25" s="1"/>
  <c r="Q117"/>
  <c r="I24" s="1"/>
  <c r="P117"/>
  <c r="H24" s="1"/>
  <c r="E117"/>
  <c r="AZ116"/>
  <c r="AY116"/>
  <c r="AX116"/>
  <c r="AW116"/>
  <c r="AV116"/>
  <c r="AU116"/>
  <c r="AT116"/>
  <c r="AS116"/>
  <c r="AR116"/>
  <c r="AQ116"/>
  <c r="S116"/>
  <c r="G25" s="1"/>
  <c r="R116"/>
  <c r="Q116"/>
  <c r="G24" s="1"/>
  <c r="P116"/>
  <c r="F24" s="1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AA22" s="1"/>
  <c r="R114"/>
  <c r="Z22" s="1"/>
  <c r="Q114"/>
  <c r="P114"/>
  <c r="Z21" s="1"/>
  <c r="E114"/>
  <c r="AZ113"/>
  <c r="AY113"/>
  <c r="AX113"/>
  <c r="AW113"/>
  <c r="AV113"/>
  <c r="AU113"/>
  <c r="AT113"/>
  <c r="AS113"/>
  <c r="AR113"/>
  <c r="AQ113"/>
  <c r="S113"/>
  <c r="R113"/>
  <c r="X22" s="1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Q112"/>
  <c r="W21" s="1"/>
  <c r="P112"/>
  <c r="V21" s="1"/>
  <c r="E112"/>
  <c r="AZ111"/>
  <c r="AY111"/>
  <c r="AX111"/>
  <c r="AW111"/>
  <c r="AV111"/>
  <c r="AU111"/>
  <c r="AT111"/>
  <c r="AS111"/>
  <c r="AR111"/>
  <c r="AQ111"/>
  <c r="S111"/>
  <c r="U111" s="1"/>
  <c r="R111"/>
  <c r="Q111"/>
  <c r="P111"/>
  <c r="E111"/>
  <c r="AZ110"/>
  <c r="AY110"/>
  <c r="AX110"/>
  <c r="AW110"/>
  <c r="AV110"/>
  <c r="AU110"/>
  <c r="AT110"/>
  <c r="AS110"/>
  <c r="AR110"/>
  <c r="AQ110"/>
  <c r="Q110"/>
  <c r="P110"/>
  <c r="P21" s="1"/>
  <c r="E110"/>
  <c r="AZ109"/>
  <c r="AY109"/>
  <c r="AX109"/>
  <c r="AW109"/>
  <c r="AV109"/>
  <c r="AU109"/>
  <c r="AT109"/>
  <c r="AS109"/>
  <c r="AR109"/>
  <c r="AQ109"/>
  <c r="Q109"/>
  <c r="O21" s="1"/>
  <c r="P109"/>
  <c r="N21" s="1"/>
  <c r="E109"/>
  <c r="AZ108"/>
  <c r="AY108"/>
  <c r="AX108"/>
  <c r="AW108"/>
  <c r="AV108"/>
  <c r="AU108"/>
  <c r="AT108"/>
  <c r="AS108"/>
  <c r="AR108"/>
  <c r="AQ108"/>
  <c r="Q108"/>
  <c r="M21" s="1"/>
  <c r="P108"/>
  <c r="L21" s="1"/>
  <c r="E108"/>
  <c r="AZ107"/>
  <c r="AY107"/>
  <c r="AX107"/>
  <c r="AW107"/>
  <c r="AV107"/>
  <c r="AU107"/>
  <c r="AT107"/>
  <c r="AS107"/>
  <c r="AR107"/>
  <c r="AQ107"/>
  <c r="Q107"/>
  <c r="K21" s="1"/>
  <c r="P107"/>
  <c r="J21" s="1"/>
  <c r="E107"/>
  <c r="AZ106"/>
  <c r="AY106"/>
  <c r="AX106"/>
  <c r="AW106"/>
  <c r="AV106"/>
  <c r="AU106"/>
  <c r="AT106"/>
  <c r="AS106"/>
  <c r="AR106"/>
  <c r="AQ106"/>
  <c r="Q106"/>
  <c r="I21" s="1"/>
  <c r="P106"/>
  <c r="H21" s="1"/>
  <c r="E106"/>
  <c r="AZ105"/>
  <c r="AY105"/>
  <c r="AX105"/>
  <c r="AW105"/>
  <c r="AV105"/>
  <c r="AU105"/>
  <c r="AT105"/>
  <c r="AS105"/>
  <c r="AR105"/>
  <c r="S105" s="1"/>
  <c r="G22" s="1"/>
  <c r="AQ105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AA18" s="1"/>
  <c r="P103"/>
  <c r="Z18" s="1"/>
  <c r="E103"/>
  <c r="AZ102"/>
  <c r="AY102"/>
  <c r="AX102"/>
  <c r="AW102"/>
  <c r="AV102"/>
  <c r="AU102"/>
  <c r="AT102"/>
  <c r="AS102"/>
  <c r="AR102"/>
  <c r="AQ102"/>
  <c r="S102"/>
  <c r="R102"/>
  <c r="Q102"/>
  <c r="Y18" s="1"/>
  <c r="P102"/>
  <c r="E102"/>
  <c r="AZ101"/>
  <c r="AY101"/>
  <c r="AX101"/>
  <c r="AW101"/>
  <c r="AV101"/>
  <c r="AU101"/>
  <c r="AT101"/>
  <c r="AS101"/>
  <c r="AR101"/>
  <c r="AQ101"/>
  <c r="S101"/>
  <c r="W19" s="1"/>
  <c r="R101"/>
  <c r="V19" s="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Q100"/>
  <c r="P100"/>
  <c r="E100"/>
  <c r="AZ99"/>
  <c r="AY99"/>
  <c r="AX99"/>
  <c r="AW99"/>
  <c r="AV99"/>
  <c r="AU99"/>
  <c r="AT99"/>
  <c r="AS99"/>
  <c r="AR99"/>
  <c r="AQ99"/>
  <c r="Q99"/>
  <c r="S18" s="1"/>
  <c r="P99"/>
  <c r="E99"/>
  <c r="AZ98"/>
  <c r="AY98"/>
  <c r="AX98"/>
  <c r="AW98"/>
  <c r="AV98"/>
  <c r="AU98"/>
  <c r="AT98"/>
  <c r="AS98"/>
  <c r="AR98"/>
  <c r="AQ98"/>
  <c r="R98" s="1"/>
  <c r="N19" s="1"/>
  <c r="Q98"/>
  <c r="O18" s="1"/>
  <c r="P98"/>
  <c r="N18" s="1"/>
  <c r="E98"/>
  <c r="AZ97"/>
  <c r="AY97"/>
  <c r="AX97"/>
  <c r="AW97"/>
  <c r="AV97"/>
  <c r="AU97"/>
  <c r="AT97"/>
  <c r="AS97"/>
  <c r="AR97"/>
  <c r="AQ97"/>
  <c r="Q97"/>
  <c r="P97"/>
  <c r="L18" s="1"/>
  <c r="E97"/>
  <c r="AZ96"/>
  <c r="AY96"/>
  <c r="AX96"/>
  <c r="AW96"/>
  <c r="AV96"/>
  <c r="AU96"/>
  <c r="AT96"/>
  <c r="AS96"/>
  <c r="AR96"/>
  <c r="AQ96"/>
  <c r="Q96"/>
  <c r="K18" s="1"/>
  <c r="P96"/>
  <c r="J18" s="1"/>
  <c r="E96"/>
  <c r="AZ95"/>
  <c r="AY95"/>
  <c r="AX95"/>
  <c r="AW95"/>
  <c r="AV95"/>
  <c r="AU95"/>
  <c r="AT95"/>
  <c r="AS95"/>
  <c r="AR95"/>
  <c r="AQ95"/>
  <c r="R95"/>
  <c r="H19" s="1"/>
  <c r="Q95"/>
  <c r="I18" s="1"/>
  <c r="P95"/>
  <c r="H18" s="1"/>
  <c r="E95"/>
  <c r="AZ94"/>
  <c r="AY94"/>
  <c r="AX94"/>
  <c r="AW94"/>
  <c r="AV94"/>
  <c r="AU94"/>
  <c r="AT94"/>
  <c r="AS94"/>
  <c r="AR94"/>
  <c r="S94" s="1"/>
  <c r="AQ94"/>
  <c r="R94" s="1"/>
  <c r="F19" s="1"/>
  <c r="Q94"/>
  <c r="G18" s="1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R92"/>
  <c r="Z16" s="1"/>
  <c r="Q92"/>
  <c r="AA15" s="1"/>
  <c r="P92"/>
  <c r="E92"/>
  <c r="AZ91"/>
  <c r="AY91"/>
  <c r="AX91"/>
  <c r="AW91"/>
  <c r="AV91"/>
  <c r="AU91"/>
  <c r="AT91"/>
  <c r="AS91"/>
  <c r="AR91"/>
  <c r="AQ91"/>
  <c r="S91"/>
  <c r="R91"/>
  <c r="Q91"/>
  <c r="Y15" s="1"/>
  <c r="P91"/>
  <c r="X15" s="1"/>
  <c r="E91"/>
  <c r="AZ90"/>
  <c r="AY90"/>
  <c r="AX90"/>
  <c r="AW90"/>
  <c r="AV90"/>
  <c r="AU90"/>
  <c r="AT90"/>
  <c r="AS90"/>
  <c r="AR90"/>
  <c r="AQ90"/>
  <c r="S90"/>
  <c r="W16" s="1"/>
  <c r="R90"/>
  <c r="Q90"/>
  <c r="W15" s="1"/>
  <c r="P90"/>
  <c r="V15" s="1"/>
  <c r="E90"/>
  <c r="AZ89"/>
  <c r="AY89"/>
  <c r="AX89"/>
  <c r="AW89"/>
  <c r="AV89"/>
  <c r="AU89"/>
  <c r="AT89"/>
  <c r="AS89"/>
  <c r="AR89"/>
  <c r="AQ89"/>
  <c r="S89"/>
  <c r="U89" s="1"/>
  <c r="R89"/>
  <c r="Q89"/>
  <c r="P89"/>
  <c r="E89"/>
  <c r="AZ88"/>
  <c r="AY88"/>
  <c r="AX88"/>
  <c r="AW88"/>
  <c r="AV88"/>
  <c r="AU88"/>
  <c r="AT88"/>
  <c r="AS88"/>
  <c r="AR88"/>
  <c r="AQ88"/>
  <c r="Q88"/>
  <c r="S15" s="1"/>
  <c r="P88"/>
  <c r="R15" s="1"/>
  <c r="E88"/>
  <c r="AZ87"/>
  <c r="AY87"/>
  <c r="AX87"/>
  <c r="AW87"/>
  <c r="AV87"/>
  <c r="AU87"/>
  <c r="AT87"/>
  <c r="AS87"/>
  <c r="R87" s="1"/>
  <c r="AR87"/>
  <c r="AQ87"/>
  <c r="Q87"/>
  <c r="Q15" s="1"/>
  <c r="P87"/>
  <c r="P15" s="1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AQ84"/>
  <c r="Q84"/>
  <c r="I15" s="1"/>
  <c r="P84"/>
  <c r="H15" s="1"/>
  <c r="E84"/>
  <c r="AZ83"/>
  <c r="AY83"/>
  <c r="AX83"/>
  <c r="AW83"/>
  <c r="AV83"/>
  <c r="AU83"/>
  <c r="AT83"/>
  <c r="AS83"/>
  <c r="AR83"/>
  <c r="AQ83"/>
  <c r="Q83"/>
  <c r="G15" s="1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Q81"/>
  <c r="AA12" s="1"/>
  <c r="P81"/>
  <c r="Z12" s="1"/>
  <c r="E81"/>
  <c r="AZ80"/>
  <c r="AY80"/>
  <c r="AX80"/>
  <c r="AW80"/>
  <c r="AV80"/>
  <c r="AU80"/>
  <c r="AT80"/>
  <c r="AS80"/>
  <c r="AR80"/>
  <c r="AQ80"/>
  <c r="S80"/>
  <c r="Y13" s="1"/>
  <c r="R80"/>
  <c r="Q80"/>
  <c r="Y12" s="1"/>
  <c r="P80"/>
  <c r="E80"/>
  <c r="AZ79"/>
  <c r="AY79"/>
  <c r="AX79"/>
  <c r="AW79"/>
  <c r="AV79"/>
  <c r="AU79"/>
  <c r="AT79"/>
  <c r="AS79"/>
  <c r="AR79"/>
  <c r="AQ79"/>
  <c r="S79"/>
  <c r="R79"/>
  <c r="Q79"/>
  <c r="W12" s="1"/>
  <c r="P79"/>
  <c r="V12" s="1"/>
  <c r="E79"/>
  <c r="AZ78"/>
  <c r="AY78"/>
  <c r="AX78"/>
  <c r="AW78"/>
  <c r="AV78"/>
  <c r="AU78"/>
  <c r="AT78"/>
  <c r="AS78"/>
  <c r="AR78"/>
  <c r="AQ78"/>
  <c r="S78"/>
  <c r="R78"/>
  <c r="Q78"/>
  <c r="P78"/>
  <c r="E78"/>
  <c r="AZ77"/>
  <c r="AY77"/>
  <c r="AX77"/>
  <c r="AW77"/>
  <c r="AV77"/>
  <c r="AU77"/>
  <c r="AT77"/>
  <c r="AS77"/>
  <c r="AR77"/>
  <c r="AQ77"/>
  <c r="R77" s="1"/>
  <c r="Q77"/>
  <c r="S12" s="1"/>
  <c r="P77"/>
  <c r="R12" s="1"/>
  <c r="E77"/>
  <c r="AZ76"/>
  <c r="AY76"/>
  <c r="AX76"/>
  <c r="AW76"/>
  <c r="AV76"/>
  <c r="AU76"/>
  <c r="AT76"/>
  <c r="AS76"/>
  <c r="AR76"/>
  <c r="S76" s="1"/>
  <c r="AQ76"/>
  <c r="Q76"/>
  <c r="Q12" s="1"/>
  <c r="P76"/>
  <c r="P12" s="1"/>
  <c r="E76"/>
  <c r="AZ75"/>
  <c r="AY75"/>
  <c r="AX75"/>
  <c r="AW75"/>
  <c r="AV75"/>
  <c r="AU75"/>
  <c r="AT75"/>
  <c r="AS75"/>
  <c r="AR75"/>
  <c r="AQ75"/>
  <c r="Q75"/>
  <c r="O12" s="1"/>
  <c r="P75"/>
  <c r="N12" s="1"/>
  <c r="E75"/>
  <c r="AZ74"/>
  <c r="AY74"/>
  <c r="AX74"/>
  <c r="AW74"/>
  <c r="AV74"/>
  <c r="AU74"/>
  <c r="AT74"/>
  <c r="AS74"/>
  <c r="AR74"/>
  <c r="AQ74"/>
  <c r="Q74"/>
  <c r="K12" s="1"/>
  <c r="P74"/>
  <c r="J12" s="1"/>
  <c r="E74"/>
  <c r="AZ73"/>
  <c r="AY73"/>
  <c r="AX73"/>
  <c r="AW73"/>
  <c r="AV73"/>
  <c r="AU73"/>
  <c r="AT73"/>
  <c r="AS73"/>
  <c r="AR73"/>
  <c r="AQ73"/>
  <c r="Q73"/>
  <c r="I12" s="1"/>
  <c r="P73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R70"/>
  <c r="Q70"/>
  <c r="P70"/>
  <c r="Z9" s="1"/>
  <c r="E70"/>
  <c r="AZ69"/>
  <c r="AY69"/>
  <c r="AX69"/>
  <c r="AW69"/>
  <c r="AV69"/>
  <c r="AU69"/>
  <c r="AT69"/>
  <c r="AS69"/>
  <c r="AR69"/>
  <c r="AQ69"/>
  <c r="S69"/>
  <c r="R69"/>
  <c r="Q69"/>
  <c r="Y9" s="1"/>
  <c r="P69"/>
  <c r="X9" s="1"/>
  <c r="E69"/>
  <c r="AZ68"/>
  <c r="AY68"/>
  <c r="AX68"/>
  <c r="AW68"/>
  <c r="AV68"/>
  <c r="AU68"/>
  <c r="AT68"/>
  <c r="AS68"/>
  <c r="AR68"/>
  <c r="AQ68"/>
  <c r="S68"/>
  <c r="R68"/>
  <c r="V10" s="1"/>
  <c r="Q68"/>
  <c r="W9" s="1"/>
  <c r="P68"/>
  <c r="V9" s="1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R66"/>
  <c r="AR66"/>
  <c r="S66" s="1"/>
  <c r="S10" s="1"/>
  <c r="AQ66"/>
  <c r="Q66"/>
  <c r="S9" s="1"/>
  <c r="P66"/>
  <c r="R9" s="1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L9" s="1"/>
  <c r="E63"/>
  <c r="AZ62"/>
  <c r="AY62"/>
  <c r="AX62"/>
  <c r="AW62"/>
  <c r="AV62"/>
  <c r="AU62"/>
  <c r="AT62"/>
  <c r="AS62"/>
  <c r="R62" s="1"/>
  <c r="H10" s="1"/>
  <c r="AR62"/>
  <c r="S62" s="1"/>
  <c r="I10" s="1"/>
  <c r="AQ62"/>
  <c r="Q62"/>
  <c r="I9" s="1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R59"/>
  <c r="Q59"/>
  <c r="AA6" s="1"/>
  <c r="P59"/>
  <c r="Z6" s="1"/>
  <c r="E59"/>
  <c r="AZ58"/>
  <c r="AY58"/>
  <c r="AX58"/>
  <c r="AW58"/>
  <c r="AV58"/>
  <c r="AU58"/>
  <c r="AT58"/>
  <c r="AS58"/>
  <c r="AR58"/>
  <c r="AQ58"/>
  <c r="S58"/>
  <c r="R58"/>
  <c r="Q58"/>
  <c r="Y6" s="1"/>
  <c r="P58"/>
  <c r="X6" s="1"/>
  <c r="E58"/>
  <c r="AZ57"/>
  <c r="AY57"/>
  <c r="AX57"/>
  <c r="AW57"/>
  <c r="AV57"/>
  <c r="AU57"/>
  <c r="AT57"/>
  <c r="AS57"/>
  <c r="AR57"/>
  <c r="AQ57"/>
  <c r="S57"/>
  <c r="R57"/>
  <c r="Q57"/>
  <c r="W6" s="1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AQ55"/>
  <c r="R55"/>
  <c r="S55"/>
  <c r="S7" s="1"/>
  <c r="Q55"/>
  <c r="S6" s="1"/>
  <c r="P55"/>
  <c r="R6" s="1"/>
  <c r="E55"/>
  <c r="AZ54"/>
  <c r="AY54"/>
  <c r="AX54"/>
  <c r="AW54"/>
  <c r="AV54"/>
  <c r="AU54"/>
  <c r="AT54"/>
  <c r="AS54"/>
  <c r="AR54"/>
  <c r="AQ54"/>
  <c r="Q54"/>
  <c r="Q6" s="1"/>
  <c r="P54"/>
  <c r="P6" s="1"/>
  <c r="E54"/>
  <c r="AZ53"/>
  <c r="AY53"/>
  <c r="AX53"/>
  <c r="AW53"/>
  <c r="AV53"/>
  <c r="AU53"/>
  <c r="AT53"/>
  <c r="S53" s="1"/>
  <c r="O7" s="1"/>
  <c r="AS53"/>
  <c r="AR53"/>
  <c r="AQ53"/>
  <c r="Q53"/>
  <c r="O6" s="1"/>
  <c r="P53"/>
  <c r="N6" s="1"/>
  <c r="E53"/>
  <c r="AZ52"/>
  <c r="AY52"/>
  <c r="AX52"/>
  <c r="AW52"/>
  <c r="AV52"/>
  <c r="AU52"/>
  <c r="AT52"/>
  <c r="AS52"/>
  <c r="AR52"/>
  <c r="AQ52"/>
  <c r="Q52"/>
  <c r="M6" s="1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R48"/>
  <c r="Z4" s="1"/>
  <c r="Q48"/>
  <c r="AA3" s="1"/>
  <c r="P48"/>
  <c r="Z3" s="1"/>
  <c r="E48"/>
  <c r="AZ47"/>
  <c r="AY47"/>
  <c r="AX47"/>
  <c r="AW47"/>
  <c r="AV47"/>
  <c r="AU47"/>
  <c r="AT47"/>
  <c r="AS47"/>
  <c r="AR47"/>
  <c r="AQ47"/>
  <c r="S47"/>
  <c r="R47"/>
  <c r="X4" s="1"/>
  <c r="Q47"/>
  <c r="Y3" s="1"/>
  <c r="P47"/>
  <c r="X3" s="1"/>
  <c r="E47"/>
  <c r="AZ46"/>
  <c r="AY46"/>
  <c r="AX46"/>
  <c r="AW46"/>
  <c r="AV46"/>
  <c r="AU46"/>
  <c r="AT46"/>
  <c r="AS46"/>
  <c r="AR46"/>
  <c r="AQ46"/>
  <c r="S46"/>
  <c r="W4" s="1"/>
  <c r="R46"/>
  <c r="Q46"/>
  <c r="W3" s="1"/>
  <c r="AN27" s="1"/>
  <c r="P46"/>
  <c r="E46"/>
  <c r="AZ45"/>
  <c r="AY45"/>
  <c r="AX45"/>
  <c r="AW45"/>
  <c r="AV45"/>
  <c r="AU45"/>
  <c r="AT45"/>
  <c r="AS45"/>
  <c r="AR45"/>
  <c r="AQ45"/>
  <c r="S45"/>
  <c r="R45"/>
  <c r="Q45"/>
  <c r="P45"/>
  <c r="E45"/>
  <c r="AZ44"/>
  <c r="AY44"/>
  <c r="AX44"/>
  <c r="AW44"/>
  <c r="AV44"/>
  <c r="AU44"/>
  <c r="AT44"/>
  <c r="AS44"/>
  <c r="AR44"/>
  <c r="AQ44"/>
  <c r="S44"/>
  <c r="S4" s="1"/>
  <c r="R44"/>
  <c r="R4" s="1"/>
  <c r="Q44"/>
  <c r="S3" s="1"/>
  <c r="P44"/>
  <c r="R3" s="1"/>
  <c r="E44"/>
  <c r="Q3"/>
  <c r="P3"/>
  <c r="AZ42"/>
  <c r="AY42"/>
  <c r="AX42"/>
  <c r="AW42"/>
  <c r="AV42"/>
  <c r="AU42"/>
  <c r="AT42"/>
  <c r="AS42"/>
  <c r="AR42"/>
  <c r="AQ42"/>
  <c r="Q42"/>
  <c r="O3" s="1"/>
  <c r="P42"/>
  <c r="N3" s="1"/>
  <c r="E42"/>
  <c r="AZ41"/>
  <c r="AY41"/>
  <c r="AX41"/>
  <c r="AW41"/>
  <c r="AV41"/>
  <c r="AU41"/>
  <c r="AT41"/>
  <c r="AS41"/>
  <c r="AR41"/>
  <c r="AQ41"/>
  <c r="Q41"/>
  <c r="M3" s="1"/>
  <c r="P41"/>
  <c r="L3" s="1"/>
  <c r="E41"/>
  <c r="AZ40"/>
  <c r="AY40"/>
  <c r="AX40"/>
  <c r="AW40"/>
  <c r="AV40"/>
  <c r="AU40"/>
  <c r="AT40"/>
  <c r="AS40"/>
  <c r="AR40"/>
  <c r="AQ40"/>
  <c r="Q40"/>
  <c r="K3" s="1"/>
  <c r="P40"/>
  <c r="J3" s="1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AY35"/>
  <c r="W34"/>
  <c r="O34"/>
  <c r="N34"/>
  <c r="AY33"/>
  <c r="U33"/>
  <c r="S33"/>
  <c r="P33"/>
  <c r="G33"/>
  <c r="BG32"/>
  <c r="AY32"/>
  <c r="R31"/>
  <c r="O31"/>
  <c r="M31"/>
  <c r="AY30"/>
  <c r="AA30"/>
  <c r="N30"/>
  <c r="H30"/>
  <c r="BG29"/>
  <c r="BF29"/>
  <c r="BE29"/>
  <c r="BD29"/>
  <c r="BC29"/>
  <c r="BB29"/>
  <c r="BA29"/>
  <c r="AZ29"/>
  <c r="AY29"/>
  <c r="S28"/>
  <c r="L28"/>
  <c r="K28"/>
  <c r="G28"/>
  <c r="BE27"/>
  <c r="AY27"/>
  <c r="Z27"/>
  <c r="L27"/>
  <c r="H27"/>
  <c r="BD26"/>
  <c r="BC26"/>
  <c r="BB26"/>
  <c r="BA26"/>
  <c r="AZ26"/>
  <c r="AY26"/>
  <c r="AX26"/>
  <c r="Z25"/>
  <c r="I25"/>
  <c r="F25"/>
  <c r="AY24"/>
  <c r="J24"/>
  <c r="AY23"/>
  <c r="W22"/>
  <c r="V22"/>
  <c r="AY21"/>
  <c r="AA21"/>
  <c r="X21"/>
  <c r="Q21"/>
  <c r="BC20"/>
  <c r="BB20"/>
  <c r="AY20"/>
  <c r="Z19"/>
  <c r="AY18"/>
  <c r="X18"/>
  <c r="V18"/>
  <c r="R18"/>
  <c r="M18"/>
  <c r="AY17"/>
  <c r="Y16"/>
  <c r="AY15"/>
  <c r="Z15"/>
  <c r="AY14"/>
  <c r="W13"/>
  <c r="X12"/>
  <c r="H12"/>
  <c r="Z10"/>
  <c r="X10"/>
  <c r="AA9"/>
  <c r="Z7"/>
  <c r="V4"/>
  <c r="V3"/>
  <c r="Z2"/>
  <c r="X2"/>
  <c r="V2"/>
  <c r="R2"/>
  <c r="N2"/>
  <c r="L2"/>
  <c r="J2"/>
  <c r="H2"/>
  <c r="F2"/>
  <c r="AZ158" i="12"/>
  <c r="AY158"/>
  <c r="AX158"/>
  <c r="AW158"/>
  <c r="AV158"/>
  <c r="AU158"/>
  <c r="AT158"/>
  <c r="AS158"/>
  <c r="AR158"/>
  <c r="AQ158"/>
  <c r="S158"/>
  <c r="R158"/>
  <c r="X34" s="1"/>
  <c r="Q158"/>
  <c r="Y33" s="1"/>
  <c r="P158"/>
  <c r="X33" s="1"/>
  <c r="E158"/>
  <c r="AZ157"/>
  <c r="AY157"/>
  <c r="AX157"/>
  <c r="AW157"/>
  <c r="AV157"/>
  <c r="AU157"/>
  <c r="AT157"/>
  <c r="AS157"/>
  <c r="AR157"/>
  <c r="AQ157"/>
  <c r="S157"/>
  <c r="W34" s="1"/>
  <c r="R157"/>
  <c r="Q157"/>
  <c r="W33" s="1"/>
  <c r="P157"/>
  <c r="V33" s="1"/>
  <c r="E157"/>
  <c r="AZ156"/>
  <c r="AY156"/>
  <c r="AX156"/>
  <c r="AW156"/>
  <c r="AV156"/>
  <c r="AU156"/>
  <c r="AT156"/>
  <c r="AS156"/>
  <c r="AR156"/>
  <c r="AQ156"/>
  <c r="S156"/>
  <c r="R156"/>
  <c r="Q156"/>
  <c r="U33" s="1"/>
  <c r="P156"/>
  <c r="E156"/>
  <c r="AZ155"/>
  <c r="AY155"/>
  <c r="AX155"/>
  <c r="AW155"/>
  <c r="AV155"/>
  <c r="AU155"/>
  <c r="AT155"/>
  <c r="AS155"/>
  <c r="AR155"/>
  <c r="AQ155"/>
  <c r="S155"/>
  <c r="S34" s="1"/>
  <c r="R155"/>
  <c r="R34" s="1"/>
  <c r="Q155"/>
  <c r="S33" s="1"/>
  <c r="P155"/>
  <c r="R33" s="1"/>
  <c r="E155"/>
  <c r="AZ154"/>
  <c r="AY154"/>
  <c r="AX154"/>
  <c r="AW154"/>
  <c r="AV154"/>
  <c r="AU154"/>
  <c r="AT154"/>
  <c r="AS154"/>
  <c r="AR154"/>
  <c r="AQ154"/>
  <c r="S154"/>
  <c r="R154"/>
  <c r="Q154"/>
  <c r="Q33" s="1"/>
  <c r="P154"/>
  <c r="E154"/>
  <c r="AZ153"/>
  <c r="AY153"/>
  <c r="AX153"/>
  <c r="AW153"/>
  <c r="AV153"/>
  <c r="AU153"/>
  <c r="AT153"/>
  <c r="AS153"/>
  <c r="AR153"/>
  <c r="AQ153"/>
  <c r="S153"/>
  <c r="R153"/>
  <c r="Q153"/>
  <c r="O33" s="1"/>
  <c r="P153"/>
  <c r="N33" s="1"/>
  <c r="E153"/>
  <c r="AZ152"/>
  <c r="AY152"/>
  <c r="AX152"/>
  <c r="AW152"/>
  <c r="AV152"/>
  <c r="AU152"/>
  <c r="AT152"/>
  <c r="AS152"/>
  <c r="AR152"/>
  <c r="AQ152"/>
  <c r="S152"/>
  <c r="R152"/>
  <c r="L34" s="1"/>
  <c r="Q152"/>
  <c r="M33" s="1"/>
  <c r="P152"/>
  <c r="L33" s="1"/>
  <c r="E152"/>
  <c r="AZ151"/>
  <c r="AY151"/>
  <c r="AX151"/>
  <c r="AW151"/>
  <c r="AV151"/>
  <c r="AU151"/>
  <c r="AT151"/>
  <c r="AS151"/>
  <c r="AR151"/>
  <c r="AQ151"/>
  <c r="S151"/>
  <c r="R151"/>
  <c r="Q151"/>
  <c r="K33" s="1"/>
  <c r="P151"/>
  <c r="J33" s="1"/>
  <c r="E151"/>
  <c r="AZ150"/>
  <c r="AY150"/>
  <c r="AX150"/>
  <c r="AW150"/>
  <c r="AV150"/>
  <c r="AU150"/>
  <c r="AT150"/>
  <c r="AS150"/>
  <c r="AR150"/>
  <c r="AQ150"/>
  <c r="S150"/>
  <c r="R150"/>
  <c r="H34" s="1"/>
  <c r="Q150"/>
  <c r="I33" s="1"/>
  <c r="P150"/>
  <c r="H33" s="1"/>
  <c r="E150"/>
  <c r="AZ149"/>
  <c r="AY149"/>
  <c r="AX149"/>
  <c r="AW149"/>
  <c r="AV149"/>
  <c r="AU149"/>
  <c r="AT149"/>
  <c r="AS149"/>
  <c r="AR149"/>
  <c r="AQ149"/>
  <c r="S149"/>
  <c r="R149"/>
  <c r="Q149"/>
  <c r="G33" s="1"/>
  <c r="P149"/>
  <c r="F33" s="1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Q147"/>
  <c r="P147"/>
  <c r="Z30" s="1"/>
  <c r="E147"/>
  <c r="AZ146"/>
  <c r="AY146"/>
  <c r="AX146"/>
  <c r="AW146"/>
  <c r="AV146"/>
  <c r="AU146"/>
  <c r="AT146"/>
  <c r="AS146"/>
  <c r="AR146"/>
  <c r="AQ146"/>
  <c r="S146"/>
  <c r="W31" s="1"/>
  <c r="R146"/>
  <c r="Q146"/>
  <c r="W30" s="1"/>
  <c r="P146"/>
  <c r="E146"/>
  <c r="AZ145"/>
  <c r="AY145"/>
  <c r="AX145"/>
  <c r="AW145"/>
  <c r="AV145"/>
  <c r="AU145"/>
  <c r="AT145"/>
  <c r="AS145"/>
  <c r="AR145"/>
  <c r="AQ145"/>
  <c r="S145"/>
  <c r="U31" s="1"/>
  <c r="R145"/>
  <c r="Q145"/>
  <c r="U30" s="1"/>
  <c r="P145"/>
  <c r="T30" s="1"/>
  <c r="E145"/>
  <c r="AZ144"/>
  <c r="AY144"/>
  <c r="AX144"/>
  <c r="AW144"/>
  <c r="AV144"/>
  <c r="AU144"/>
  <c r="AT144"/>
  <c r="AS144"/>
  <c r="AR144"/>
  <c r="AQ144"/>
  <c r="S144"/>
  <c r="S31" s="1"/>
  <c r="R144"/>
  <c r="R31" s="1"/>
  <c r="Q144"/>
  <c r="S30" s="1"/>
  <c r="P144"/>
  <c r="R30" s="1"/>
  <c r="E144"/>
  <c r="AZ143"/>
  <c r="AY143"/>
  <c r="AX143"/>
  <c r="AW143"/>
  <c r="AV143"/>
  <c r="AU143"/>
  <c r="AT143"/>
  <c r="AS143"/>
  <c r="AR143"/>
  <c r="AQ143"/>
  <c r="S143"/>
  <c r="R143"/>
  <c r="Q143"/>
  <c r="Q30" s="1"/>
  <c r="P143"/>
  <c r="P30" s="1"/>
  <c r="E143"/>
  <c r="AZ142"/>
  <c r="AY142"/>
  <c r="AX142"/>
  <c r="AW142"/>
  <c r="AV142"/>
  <c r="AU142"/>
  <c r="AT142"/>
  <c r="AS142"/>
  <c r="AR142"/>
  <c r="AQ142"/>
  <c r="S142"/>
  <c r="R142"/>
  <c r="Q142"/>
  <c r="O30"/>
  <c r="P142"/>
  <c r="N30" s="1"/>
  <c r="E142"/>
  <c r="AZ141"/>
  <c r="AY141"/>
  <c r="AX141"/>
  <c r="AW141"/>
  <c r="AV141"/>
  <c r="AU141"/>
  <c r="AT141"/>
  <c r="AS141"/>
  <c r="AR141"/>
  <c r="AQ141"/>
  <c r="S141"/>
  <c r="M31" s="1"/>
  <c r="R141"/>
  <c r="Q141"/>
  <c r="M30"/>
  <c r="P141"/>
  <c r="L30" s="1"/>
  <c r="E141"/>
  <c r="AZ140"/>
  <c r="AY140"/>
  <c r="AX140"/>
  <c r="AW140"/>
  <c r="AV140"/>
  <c r="AU140"/>
  <c r="AT140"/>
  <c r="AS140"/>
  <c r="AR140"/>
  <c r="AQ140"/>
  <c r="S140"/>
  <c r="R140"/>
  <c r="Q140"/>
  <c r="K30" s="1"/>
  <c r="P140"/>
  <c r="J30" s="1"/>
  <c r="E140"/>
  <c r="AZ139"/>
  <c r="AY139"/>
  <c r="AX139"/>
  <c r="AW139"/>
  <c r="AV139"/>
  <c r="AU139"/>
  <c r="AT139"/>
  <c r="AS139"/>
  <c r="AR139"/>
  <c r="AQ139"/>
  <c r="S139"/>
  <c r="I31" s="1"/>
  <c r="R139"/>
  <c r="Q139"/>
  <c r="I30" s="1"/>
  <c r="P139"/>
  <c r="H30" s="1"/>
  <c r="E139"/>
  <c r="AZ138"/>
  <c r="AY138"/>
  <c r="AX138"/>
  <c r="AW138"/>
  <c r="AV138"/>
  <c r="AU138"/>
  <c r="AT138"/>
  <c r="AS138"/>
  <c r="AR138"/>
  <c r="AQ138"/>
  <c r="S138"/>
  <c r="R138"/>
  <c r="F31" s="1"/>
  <c r="Q138"/>
  <c r="G30" s="1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Z28" s="1"/>
  <c r="Q136"/>
  <c r="AA27" s="1"/>
  <c r="P136"/>
  <c r="Z27" s="1"/>
  <c r="E136"/>
  <c r="AZ135"/>
  <c r="AY135"/>
  <c r="AX135"/>
  <c r="AW135"/>
  <c r="AV135"/>
  <c r="AU135"/>
  <c r="AT135"/>
  <c r="AS135"/>
  <c r="AR135"/>
  <c r="AQ135"/>
  <c r="S135"/>
  <c r="R135"/>
  <c r="Q135"/>
  <c r="Y27" s="1"/>
  <c r="P135"/>
  <c r="X27" s="1"/>
  <c r="E135"/>
  <c r="AZ134"/>
  <c r="AY134"/>
  <c r="AX134"/>
  <c r="AW134"/>
  <c r="AV134"/>
  <c r="AU134"/>
  <c r="AT134"/>
  <c r="AS134"/>
  <c r="AR134"/>
  <c r="AQ134"/>
  <c r="S134"/>
  <c r="R134"/>
  <c r="T28" s="1"/>
  <c r="Q134"/>
  <c r="U27" s="1"/>
  <c r="P134"/>
  <c r="T27" s="1"/>
  <c r="E134"/>
  <c r="AZ133"/>
  <c r="AY133"/>
  <c r="AX133"/>
  <c r="AW133"/>
  <c r="AV133"/>
  <c r="AU133"/>
  <c r="AT133"/>
  <c r="AS133"/>
  <c r="AR133"/>
  <c r="AQ133"/>
  <c r="S133"/>
  <c r="R133"/>
  <c r="Q133"/>
  <c r="S27" s="1"/>
  <c r="P133"/>
  <c r="R27" s="1"/>
  <c r="E133"/>
  <c r="AZ132"/>
  <c r="AY132"/>
  <c r="AX132"/>
  <c r="AW132"/>
  <c r="AV132"/>
  <c r="AU132"/>
  <c r="AT132"/>
  <c r="AS132"/>
  <c r="AR132"/>
  <c r="AQ132"/>
  <c r="S132"/>
  <c r="Q28" s="1"/>
  <c r="R132"/>
  <c r="Q132"/>
  <c r="Q27" s="1"/>
  <c r="P132"/>
  <c r="P27" s="1"/>
  <c r="E132"/>
  <c r="AZ131"/>
  <c r="AY131"/>
  <c r="AX131"/>
  <c r="AW131"/>
  <c r="AV131"/>
  <c r="AU131"/>
  <c r="AT131"/>
  <c r="AS131"/>
  <c r="AR131"/>
  <c r="AQ131"/>
  <c r="S131"/>
  <c r="R131"/>
  <c r="Q131"/>
  <c r="O27" s="1"/>
  <c r="P131"/>
  <c r="N27" s="1"/>
  <c r="E131"/>
  <c r="AZ130"/>
  <c r="AY130"/>
  <c r="AX130"/>
  <c r="AW130"/>
  <c r="AV130"/>
  <c r="AU130"/>
  <c r="AT130"/>
  <c r="AS130"/>
  <c r="AR130"/>
  <c r="AQ130"/>
  <c r="S130"/>
  <c r="U130" s="1"/>
  <c r="BE79" s="1"/>
  <c r="R130"/>
  <c r="Q130"/>
  <c r="M27" s="1"/>
  <c r="P130"/>
  <c r="L27" s="1"/>
  <c r="E130"/>
  <c r="AZ129"/>
  <c r="AY129"/>
  <c r="AX129"/>
  <c r="AW129"/>
  <c r="AV129"/>
  <c r="AU129"/>
  <c r="AT129"/>
  <c r="AS129"/>
  <c r="AR129"/>
  <c r="AQ129"/>
  <c r="S129"/>
  <c r="R129"/>
  <c r="Q129"/>
  <c r="K27" s="1"/>
  <c r="P129"/>
  <c r="J27" s="1"/>
  <c r="E129"/>
  <c r="AZ128"/>
  <c r="AY128"/>
  <c r="AX128"/>
  <c r="AW128"/>
  <c r="AV128"/>
  <c r="AU128"/>
  <c r="AT128"/>
  <c r="AS128"/>
  <c r="AR128"/>
  <c r="AQ128"/>
  <c r="S128"/>
  <c r="I28" s="1"/>
  <c r="R128"/>
  <c r="Q128"/>
  <c r="I27" s="1"/>
  <c r="P128"/>
  <c r="H27" s="1"/>
  <c r="E128"/>
  <c r="AZ127"/>
  <c r="AY127"/>
  <c r="AX127"/>
  <c r="AW127"/>
  <c r="AV127"/>
  <c r="AU127"/>
  <c r="AT127"/>
  <c r="AS127"/>
  <c r="AR127"/>
  <c r="AQ127"/>
  <c r="S127"/>
  <c r="R127"/>
  <c r="Q127"/>
  <c r="G27" s="1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AA24"/>
  <c r="P125"/>
  <c r="Z24" s="1"/>
  <c r="E125"/>
  <c r="AZ124"/>
  <c r="AY124"/>
  <c r="AX124"/>
  <c r="AW124"/>
  <c r="AV124"/>
  <c r="AU124"/>
  <c r="AT124"/>
  <c r="AS124"/>
  <c r="AR124"/>
  <c r="AQ124"/>
  <c r="S124"/>
  <c r="R124"/>
  <c r="X25" s="1"/>
  <c r="Q124"/>
  <c r="P124"/>
  <c r="X24" s="1"/>
  <c r="E124"/>
  <c r="AZ123"/>
  <c r="AY123"/>
  <c r="AX123"/>
  <c r="AW123"/>
  <c r="AV123"/>
  <c r="AU123"/>
  <c r="AT123"/>
  <c r="AS123"/>
  <c r="AR123"/>
  <c r="AQ123"/>
  <c r="S123"/>
  <c r="R123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T122" s="1"/>
  <c r="BC122" s="1"/>
  <c r="R122"/>
  <c r="R25" s="1"/>
  <c r="Q122"/>
  <c r="S24" s="1"/>
  <c r="P122"/>
  <c r="R24" s="1"/>
  <c r="E122"/>
  <c r="AZ121"/>
  <c r="AY121"/>
  <c r="AX121"/>
  <c r="AW121"/>
  <c r="AV121"/>
  <c r="AU121"/>
  <c r="AT121"/>
  <c r="AS121"/>
  <c r="AR121"/>
  <c r="AQ121"/>
  <c r="S121"/>
  <c r="R121"/>
  <c r="U121" s="1"/>
  <c r="BE100" s="1"/>
  <c r="Q121"/>
  <c r="Q24" s="1"/>
  <c r="P121"/>
  <c r="P24" s="1"/>
  <c r="E121"/>
  <c r="AZ120"/>
  <c r="AY120"/>
  <c r="AX120"/>
  <c r="AW120"/>
  <c r="AV120"/>
  <c r="AU120"/>
  <c r="AT120"/>
  <c r="AS120"/>
  <c r="AR120"/>
  <c r="AQ120"/>
  <c r="S120"/>
  <c r="R120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R119"/>
  <c r="Q119"/>
  <c r="M24" s="1"/>
  <c r="P119"/>
  <c r="L24" s="1"/>
  <c r="AL24" s="1"/>
  <c r="E119"/>
  <c r="AZ118"/>
  <c r="AY118"/>
  <c r="AX118"/>
  <c r="AW118"/>
  <c r="AV118"/>
  <c r="AU118"/>
  <c r="AT118"/>
  <c r="AS118"/>
  <c r="AR118"/>
  <c r="AQ118"/>
  <c r="S118"/>
  <c r="R118"/>
  <c r="J25" s="1"/>
  <c r="Q118"/>
  <c r="K24" s="1"/>
  <c r="P118"/>
  <c r="J24" s="1"/>
  <c r="E118"/>
  <c r="AZ117"/>
  <c r="AY117"/>
  <c r="AX117"/>
  <c r="AW117"/>
  <c r="AV117"/>
  <c r="AU117"/>
  <c r="AT117"/>
  <c r="AS117"/>
  <c r="AR117"/>
  <c r="AQ117"/>
  <c r="S117"/>
  <c r="I25" s="1"/>
  <c r="R117"/>
  <c r="T117" s="1"/>
  <c r="BB117" s="1"/>
  <c r="Q117"/>
  <c r="I24" s="1"/>
  <c r="P117"/>
  <c r="H24" s="1"/>
  <c r="E117"/>
  <c r="AZ116"/>
  <c r="AY116"/>
  <c r="AX116"/>
  <c r="AW116"/>
  <c r="AV116"/>
  <c r="AU116"/>
  <c r="AT116"/>
  <c r="AS116"/>
  <c r="AR116"/>
  <c r="AQ116"/>
  <c r="S116"/>
  <c r="R116"/>
  <c r="F25" s="1"/>
  <c r="Q116"/>
  <c r="G24" s="1"/>
  <c r="P116"/>
  <c r="F24" s="1"/>
  <c r="E116"/>
  <c r="D116"/>
  <c r="D117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AA22" s="1"/>
  <c r="R114"/>
  <c r="Q114"/>
  <c r="AA21" s="1"/>
  <c r="P114"/>
  <c r="Z21" s="1"/>
  <c r="E114"/>
  <c r="AZ113"/>
  <c r="AY113"/>
  <c r="AX113"/>
  <c r="AW113"/>
  <c r="AV113"/>
  <c r="AU113"/>
  <c r="AT113"/>
  <c r="AS113"/>
  <c r="AR113"/>
  <c r="AQ113"/>
  <c r="S113"/>
  <c r="T113" s="1"/>
  <c r="R113"/>
  <c r="Q113"/>
  <c r="Y21" s="1"/>
  <c r="P113"/>
  <c r="X21" s="1"/>
  <c r="E113"/>
  <c r="AZ112"/>
  <c r="AY112"/>
  <c r="AX112"/>
  <c r="AW112"/>
  <c r="AV112"/>
  <c r="AU112"/>
  <c r="AT112"/>
  <c r="AS112"/>
  <c r="AR112"/>
  <c r="AQ112"/>
  <c r="S112"/>
  <c r="W22" s="1"/>
  <c r="R112"/>
  <c r="U112" s="1"/>
  <c r="Q112"/>
  <c r="W21" s="1"/>
  <c r="P112"/>
  <c r="V21" s="1"/>
  <c r="E112"/>
  <c r="AZ111"/>
  <c r="AY111"/>
  <c r="AX111"/>
  <c r="AW111"/>
  <c r="AV111"/>
  <c r="AU111"/>
  <c r="AT111"/>
  <c r="AS111"/>
  <c r="AR111"/>
  <c r="AQ111"/>
  <c r="S111"/>
  <c r="R111"/>
  <c r="Q111"/>
  <c r="P111"/>
  <c r="E111"/>
  <c r="AZ110"/>
  <c r="AY110"/>
  <c r="AX110"/>
  <c r="AW110"/>
  <c r="AV110"/>
  <c r="AU110"/>
  <c r="AT110"/>
  <c r="AS110"/>
  <c r="AR110"/>
  <c r="AQ110"/>
  <c r="S110"/>
  <c r="Q22" s="1"/>
  <c r="R110"/>
  <c r="Q110"/>
  <c r="Q21"/>
  <c r="P110"/>
  <c r="P21" s="1"/>
  <c r="E110"/>
  <c r="AZ109"/>
  <c r="AY109"/>
  <c r="AX109"/>
  <c r="AW109"/>
  <c r="AV109"/>
  <c r="AU109"/>
  <c r="AT109"/>
  <c r="AS109"/>
  <c r="AR109"/>
  <c r="AQ109"/>
  <c r="S109"/>
  <c r="R109"/>
  <c r="Q109"/>
  <c r="O21"/>
  <c r="P109"/>
  <c r="E109"/>
  <c r="AZ108"/>
  <c r="AY108"/>
  <c r="AX108"/>
  <c r="AW108"/>
  <c r="AV108"/>
  <c r="AU108"/>
  <c r="AT108"/>
  <c r="AS108"/>
  <c r="AR108"/>
  <c r="AQ108"/>
  <c r="S108"/>
  <c r="T108" s="1"/>
  <c r="R108"/>
  <c r="Q108"/>
  <c r="M21"/>
  <c r="P108"/>
  <c r="E108"/>
  <c r="AZ107"/>
  <c r="AY107"/>
  <c r="AX107"/>
  <c r="AW107"/>
  <c r="AV107"/>
  <c r="AU107"/>
  <c r="AT107"/>
  <c r="AS107"/>
  <c r="AR107"/>
  <c r="AQ107"/>
  <c r="S107"/>
  <c r="K22" s="1"/>
  <c r="R107"/>
  <c r="Q107"/>
  <c r="K21"/>
  <c r="P107"/>
  <c r="J21" s="1"/>
  <c r="E107"/>
  <c r="AZ106"/>
  <c r="AY106"/>
  <c r="AX106"/>
  <c r="AW106"/>
  <c r="AV106"/>
  <c r="AU106"/>
  <c r="AT106"/>
  <c r="AS106"/>
  <c r="AR106"/>
  <c r="AQ106"/>
  <c r="S106"/>
  <c r="I22" s="1"/>
  <c r="R106"/>
  <c r="H22" s="1"/>
  <c r="Q106"/>
  <c r="I21" s="1"/>
  <c r="P106"/>
  <c r="H21" s="1"/>
  <c r="E106"/>
  <c r="AZ105"/>
  <c r="AY105"/>
  <c r="AX105"/>
  <c r="AW105"/>
  <c r="AV105"/>
  <c r="AU105"/>
  <c r="AT105"/>
  <c r="AS105"/>
  <c r="AR105"/>
  <c r="AQ105"/>
  <c r="S105"/>
  <c r="G22" s="1"/>
  <c r="BC5" s="1"/>
  <c r="R105"/>
  <c r="F22" s="1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AZ103"/>
  <c r="AY103"/>
  <c r="AX103"/>
  <c r="AW103"/>
  <c r="AV103"/>
  <c r="AU103"/>
  <c r="AT103"/>
  <c r="AS103"/>
  <c r="AR103"/>
  <c r="AQ103"/>
  <c r="S103"/>
  <c r="R103"/>
  <c r="Q103"/>
  <c r="P103"/>
  <c r="E103"/>
  <c r="AZ102"/>
  <c r="AY102"/>
  <c r="AX102"/>
  <c r="AW102"/>
  <c r="AV102"/>
  <c r="AU102"/>
  <c r="AT102"/>
  <c r="AS102"/>
  <c r="AR102"/>
  <c r="AQ102"/>
  <c r="S102"/>
  <c r="T102" s="1"/>
  <c r="BA102" s="1"/>
  <c r="R102"/>
  <c r="BC32"/>
  <c r="Q102"/>
  <c r="P102"/>
  <c r="E102"/>
  <c r="AZ101"/>
  <c r="AY101"/>
  <c r="AX101"/>
  <c r="AW101"/>
  <c r="AV101"/>
  <c r="AU101"/>
  <c r="AT101"/>
  <c r="AS101"/>
  <c r="AR101"/>
  <c r="AQ101"/>
  <c r="S101"/>
  <c r="T101" s="1"/>
  <c r="R101"/>
  <c r="Q101"/>
  <c r="P101"/>
  <c r="E101"/>
  <c r="AZ100"/>
  <c r="AY100"/>
  <c r="AX100"/>
  <c r="AW100"/>
  <c r="AV100"/>
  <c r="AU100"/>
  <c r="AT100"/>
  <c r="AS100"/>
  <c r="AR100"/>
  <c r="AQ100"/>
  <c r="S100"/>
  <c r="U100" s="1"/>
  <c r="R100"/>
  <c r="Q100"/>
  <c r="P100"/>
  <c r="E100"/>
  <c r="AZ99"/>
  <c r="AY99"/>
  <c r="AX99"/>
  <c r="AW99"/>
  <c r="AV99"/>
  <c r="AU99"/>
  <c r="AT99"/>
  <c r="AS99"/>
  <c r="AR99"/>
  <c r="AQ99"/>
  <c r="S99"/>
  <c r="R99"/>
  <c r="U99" s="1"/>
  <c r="BE110" s="1"/>
  <c r="Q99"/>
  <c r="P99"/>
  <c r="E99"/>
  <c r="AZ98"/>
  <c r="AY98"/>
  <c r="AX98"/>
  <c r="AW98"/>
  <c r="AV98"/>
  <c r="AU98"/>
  <c r="AT98"/>
  <c r="AS98"/>
  <c r="AR98"/>
  <c r="AQ98"/>
  <c r="S98"/>
  <c r="R98"/>
  <c r="Q98"/>
  <c r="P98"/>
  <c r="E98"/>
  <c r="AZ97"/>
  <c r="AY97"/>
  <c r="AX97"/>
  <c r="AW97"/>
  <c r="AV97"/>
  <c r="AU97"/>
  <c r="AT97"/>
  <c r="AS97"/>
  <c r="AR97"/>
  <c r="AQ97"/>
  <c r="S97"/>
  <c r="R97"/>
  <c r="Q97"/>
  <c r="P97"/>
  <c r="E97"/>
  <c r="AZ96"/>
  <c r="AY96"/>
  <c r="AX96"/>
  <c r="AW96"/>
  <c r="AV96"/>
  <c r="AU96"/>
  <c r="AT96"/>
  <c r="AS96"/>
  <c r="AR96"/>
  <c r="AQ96"/>
  <c r="S96"/>
  <c r="U96" s="1"/>
  <c r="BG65" s="1"/>
  <c r="R96"/>
  <c r="Q96"/>
  <c r="P96"/>
  <c r="E96"/>
  <c r="AZ95"/>
  <c r="AY95"/>
  <c r="AX95"/>
  <c r="AW95"/>
  <c r="AV95"/>
  <c r="AU95"/>
  <c r="AT95"/>
  <c r="AS95"/>
  <c r="AR95"/>
  <c r="AQ95"/>
  <c r="S95"/>
  <c r="R95"/>
  <c r="BB8"/>
  <c r="Q95"/>
  <c r="P95"/>
  <c r="E95"/>
  <c r="AZ94"/>
  <c r="AY94"/>
  <c r="AX94"/>
  <c r="AW94"/>
  <c r="AV94"/>
  <c r="AU94"/>
  <c r="AT94"/>
  <c r="AS94"/>
  <c r="AR94"/>
  <c r="AQ94"/>
  <c r="S94"/>
  <c r="R94"/>
  <c r="U94" s="1"/>
  <c r="Q94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R92"/>
  <c r="Q92"/>
  <c r="AA15" s="1"/>
  <c r="P92"/>
  <c r="Z15" s="1"/>
  <c r="E92"/>
  <c r="AZ91"/>
  <c r="AY91"/>
  <c r="AX91"/>
  <c r="AW91"/>
  <c r="AV91"/>
  <c r="AU91"/>
  <c r="AT91"/>
  <c r="AS91"/>
  <c r="AR91"/>
  <c r="AQ91"/>
  <c r="S91"/>
  <c r="R91"/>
  <c r="Q91"/>
  <c r="Y15" s="1"/>
  <c r="P91"/>
  <c r="X15" s="1"/>
  <c r="E91"/>
  <c r="AZ90"/>
  <c r="AY90"/>
  <c r="AX90"/>
  <c r="AW90"/>
  <c r="AV90"/>
  <c r="AU90"/>
  <c r="AT90"/>
  <c r="AS90"/>
  <c r="AR90"/>
  <c r="AQ90"/>
  <c r="S90"/>
  <c r="R90"/>
  <c r="V16" s="1"/>
  <c r="Q90"/>
  <c r="W15" s="1"/>
  <c r="P90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R88"/>
  <c r="Q88"/>
  <c r="S15" s="1"/>
  <c r="P88"/>
  <c r="R15" s="1"/>
  <c r="E88"/>
  <c r="AZ87"/>
  <c r="AY87"/>
  <c r="AX87"/>
  <c r="AW87"/>
  <c r="AV87"/>
  <c r="AU87"/>
  <c r="AT87"/>
  <c r="AS87"/>
  <c r="AR87"/>
  <c r="AQ87"/>
  <c r="S87"/>
  <c r="U87" s="1"/>
  <c r="R87"/>
  <c r="P16" s="1"/>
  <c r="Q87"/>
  <c r="Q15" s="1"/>
  <c r="P87"/>
  <c r="P15" s="1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AQ84"/>
  <c r="Q84"/>
  <c r="I15" s="1"/>
  <c r="P84"/>
  <c r="H15" s="1"/>
  <c r="E84"/>
  <c r="AZ83"/>
  <c r="AY83"/>
  <c r="AX83"/>
  <c r="AW83"/>
  <c r="AV83"/>
  <c r="AU83"/>
  <c r="AT83"/>
  <c r="AS83"/>
  <c r="AR83"/>
  <c r="AQ83"/>
  <c r="R83" s="1"/>
  <c r="Q83"/>
  <c r="G15" s="1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Z13" s="1"/>
  <c r="Q81"/>
  <c r="AA12" s="1"/>
  <c r="P81"/>
  <c r="Z12" s="1"/>
  <c r="E81"/>
  <c r="AZ80"/>
  <c r="AY80"/>
  <c r="AX80"/>
  <c r="AW80"/>
  <c r="AV80"/>
  <c r="AU80"/>
  <c r="AT80"/>
  <c r="AS80"/>
  <c r="AR80"/>
  <c r="AQ80"/>
  <c r="S80"/>
  <c r="R80"/>
  <c r="X13" s="1"/>
  <c r="Q80"/>
  <c r="Y12" s="1"/>
  <c r="P80"/>
  <c r="X12" s="1"/>
  <c r="E80"/>
  <c r="AZ79"/>
  <c r="AY79"/>
  <c r="AX79"/>
  <c r="AW79"/>
  <c r="AV79"/>
  <c r="AU79"/>
  <c r="AT79"/>
  <c r="AS79"/>
  <c r="AR79"/>
  <c r="AQ79"/>
  <c r="S79"/>
  <c r="R79"/>
  <c r="Q79"/>
  <c r="W12" s="1"/>
  <c r="P79"/>
  <c r="V12" s="1"/>
  <c r="E79"/>
  <c r="AZ78"/>
  <c r="AY78"/>
  <c r="AX78"/>
  <c r="AW78"/>
  <c r="AV78"/>
  <c r="AU78"/>
  <c r="AT78"/>
  <c r="AS78"/>
  <c r="AR78"/>
  <c r="AQ78"/>
  <c r="S78"/>
  <c r="R78"/>
  <c r="Q78"/>
  <c r="P78"/>
  <c r="E78"/>
  <c r="AZ77"/>
  <c r="AY77"/>
  <c r="AX77"/>
  <c r="AW77"/>
  <c r="AV77"/>
  <c r="AU77"/>
  <c r="AT77"/>
  <c r="AS77"/>
  <c r="AR77"/>
  <c r="AQ77"/>
  <c r="S77"/>
  <c r="S13" s="1"/>
  <c r="R77"/>
  <c r="R13" s="1"/>
  <c r="Q77"/>
  <c r="S12" s="1"/>
  <c r="P77"/>
  <c r="R12" s="1"/>
  <c r="E77"/>
  <c r="AZ76"/>
  <c r="AY76"/>
  <c r="AX76"/>
  <c r="AW76"/>
  <c r="AV76"/>
  <c r="AU76"/>
  <c r="AT76"/>
  <c r="AS76"/>
  <c r="AR76"/>
  <c r="AQ76"/>
  <c r="S76"/>
  <c r="R76"/>
  <c r="P13" s="1"/>
  <c r="Q76"/>
  <c r="Q12" s="1"/>
  <c r="P76"/>
  <c r="P12" s="1"/>
  <c r="E76"/>
  <c r="AZ75"/>
  <c r="AY75"/>
  <c r="AX75"/>
  <c r="AW75"/>
  <c r="AV75"/>
  <c r="AU75"/>
  <c r="AT75"/>
  <c r="AS75"/>
  <c r="AR75"/>
  <c r="AQ75"/>
  <c r="Q75"/>
  <c r="O12" s="1"/>
  <c r="P75"/>
  <c r="N12" s="1"/>
  <c r="E75"/>
  <c r="AZ74"/>
  <c r="AY74"/>
  <c r="AX74"/>
  <c r="AW74"/>
  <c r="AV74"/>
  <c r="AU74"/>
  <c r="AT74"/>
  <c r="AS74"/>
  <c r="AR74"/>
  <c r="AQ74"/>
  <c r="Q74"/>
  <c r="K12" s="1"/>
  <c r="P74"/>
  <c r="J12" s="1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AA10" s="1"/>
  <c r="R70"/>
  <c r="Q70"/>
  <c r="AA9" s="1"/>
  <c r="P70"/>
  <c r="Z9" s="1"/>
  <c r="E70"/>
  <c r="AZ69"/>
  <c r="AY69"/>
  <c r="AX69"/>
  <c r="AW69"/>
  <c r="AV69"/>
  <c r="AU69"/>
  <c r="AT69"/>
  <c r="AS69"/>
  <c r="AR69"/>
  <c r="AQ69"/>
  <c r="S69"/>
  <c r="R69"/>
  <c r="X10" s="1"/>
  <c r="Q69"/>
  <c r="Y9" s="1"/>
  <c r="P69"/>
  <c r="X9" s="1"/>
  <c r="E69"/>
  <c r="AZ68"/>
  <c r="AY68"/>
  <c r="AX68"/>
  <c r="AW68"/>
  <c r="AV68"/>
  <c r="AU68"/>
  <c r="AT68"/>
  <c r="AS68"/>
  <c r="AR68"/>
  <c r="AQ68"/>
  <c r="S68"/>
  <c r="R68"/>
  <c r="V10" s="1"/>
  <c r="Q68"/>
  <c r="W9" s="1"/>
  <c r="P68"/>
  <c r="V9" s="1"/>
  <c r="E68"/>
  <c r="AZ67"/>
  <c r="AY67"/>
  <c r="AX67"/>
  <c r="AW67"/>
  <c r="AV67"/>
  <c r="AU67"/>
  <c r="AT67"/>
  <c r="AS67"/>
  <c r="AR67"/>
  <c r="AQ67"/>
  <c r="S67"/>
  <c r="T67" s="1"/>
  <c r="BB67" s="1"/>
  <c r="R67"/>
  <c r="Q67"/>
  <c r="P67"/>
  <c r="E67"/>
  <c r="AZ66"/>
  <c r="AY66"/>
  <c r="AX66"/>
  <c r="AW66"/>
  <c r="AV66"/>
  <c r="AU66"/>
  <c r="AT66"/>
  <c r="AS66"/>
  <c r="AR66"/>
  <c r="AQ66"/>
  <c r="S66"/>
  <c r="S10" s="1"/>
  <c r="R66"/>
  <c r="Q66"/>
  <c r="S9" s="1"/>
  <c r="P66"/>
  <c r="R9" s="1"/>
  <c r="E66"/>
  <c r="AZ65"/>
  <c r="AY65"/>
  <c r="AX65"/>
  <c r="AW65"/>
  <c r="AV65"/>
  <c r="AU65"/>
  <c r="AT65"/>
  <c r="AS65"/>
  <c r="AR65"/>
  <c r="AQ65"/>
  <c r="S65"/>
  <c r="R65"/>
  <c r="Q65"/>
  <c r="Q9" s="1"/>
  <c r="P65"/>
  <c r="P9" s="1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R63" s="1"/>
  <c r="Q63"/>
  <c r="M9" s="1"/>
  <c r="P63"/>
  <c r="L9" s="1"/>
  <c r="E63"/>
  <c r="AZ62"/>
  <c r="AY62"/>
  <c r="AX62"/>
  <c r="AW62"/>
  <c r="AV62"/>
  <c r="AU62"/>
  <c r="AT62"/>
  <c r="AS62"/>
  <c r="AR62"/>
  <c r="AQ62"/>
  <c r="Q62"/>
  <c r="I9" s="1"/>
  <c r="P62"/>
  <c r="H9" s="1"/>
  <c r="E62"/>
  <c r="G9"/>
  <c r="U60"/>
  <c r="T60"/>
  <c r="AZ59"/>
  <c r="AY59"/>
  <c r="AX59"/>
  <c r="AW59"/>
  <c r="AV59"/>
  <c r="AU59"/>
  <c r="AT59"/>
  <c r="AS59"/>
  <c r="AR59"/>
  <c r="AQ59"/>
  <c r="S59"/>
  <c r="R59"/>
  <c r="Q59"/>
  <c r="AA6" s="1"/>
  <c r="P59"/>
  <c r="Z6" s="1"/>
  <c r="E59"/>
  <c r="AZ58"/>
  <c r="AY58"/>
  <c r="AX58"/>
  <c r="AW58"/>
  <c r="AV58"/>
  <c r="AU58"/>
  <c r="AT58"/>
  <c r="AS58"/>
  <c r="AR58"/>
  <c r="AQ58"/>
  <c r="S58"/>
  <c r="Y7" s="1"/>
  <c r="R58"/>
  <c r="X7" s="1"/>
  <c r="Q58"/>
  <c r="Y6" s="1"/>
  <c r="P58"/>
  <c r="X6" s="1"/>
  <c r="E58"/>
  <c r="AZ57"/>
  <c r="AY57"/>
  <c r="AX57"/>
  <c r="AW57"/>
  <c r="AV57"/>
  <c r="AU57"/>
  <c r="AT57"/>
  <c r="AS57"/>
  <c r="AR57"/>
  <c r="AQ57"/>
  <c r="S57"/>
  <c r="R57"/>
  <c r="Q57"/>
  <c r="W6" s="1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AQ55"/>
  <c r="S55"/>
  <c r="R55"/>
  <c r="R7" s="1"/>
  <c r="Q55"/>
  <c r="S6" s="1"/>
  <c r="P55"/>
  <c r="R6" s="1"/>
  <c r="E55"/>
  <c r="AZ54"/>
  <c r="AY54"/>
  <c r="AX54"/>
  <c r="AW54"/>
  <c r="AV54"/>
  <c r="AU54"/>
  <c r="AT54"/>
  <c r="AS54"/>
  <c r="AR54"/>
  <c r="AQ54"/>
  <c r="S54"/>
  <c r="R54"/>
  <c r="P7" s="1"/>
  <c r="Q54"/>
  <c r="Q6" s="1"/>
  <c r="P54"/>
  <c r="P6" s="1"/>
  <c r="E54"/>
  <c r="AZ53"/>
  <c r="AY53"/>
  <c r="AX53"/>
  <c r="AW53"/>
  <c r="AV53"/>
  <c r="AU53"/>
  <c r="AT53"/>
  <c r="AS53"/>
  <c r="AR53"/>
  <c r="AQ53"/>
  <c r="Q53"/>
  <c r="O6" s="1"/>
  <c r="P53"/>
  <c r="N6" s="1"/>
  <c r="E53"/>
  <c r="AZ52"/>
  <c r="AY52"/>
  <c r="AX52"/>
  <c r="AW52"/>
  <c r="AV52"/>
  <c r="AU52"/>
  <c r="AT52"/>
  <c r="AS52"/>
  <c r="AR52"/>
  <c r="AQ52"/>
  <c r="Q52"/>
  <c r="M6" s="1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AA3"/>
  <c r="W3"/>
  <c r="P4"/>
  <c r="O3"/>
  <c r="AY35"/>
  <c r="O34"/>
  <c r="K34"/>
  <c r="AY33"/>
  <c r="T33"/>
  <c r="P33"/>
  <c r="BG32"/>
  <c r="AY32"/>
  <c r="Q31"/>
  <c r="N31"/>
  <c r="J31"/>
  <c r="AY30"/>
  <c r="AA30"/>
  <c r="V30"/>
  <c r="F30"/>
  <c r="BG29"/>
  <c r="BF29"/>
  <c r="BE29"/>
  <c r="BD29"/>
  <c r="BC29"/>
  <c r="BB29"/>
  <c r="BA29"/>
  <c r="AZ29"/>
  <c r="AY29"/>
  <c r="AA28"/>
  <c r="M28"/>
  <c r="BE27"/>
  <c r="AY27"/>
  <c r="BD26"/>
  <c r="BC26"/>
  <c r="BB26"/>
  <c r="BA26"/>
  <c r="AZ26"/>
  <c r="AY26"/>
  <c r="AX26"/>
  <c r="V25"/>
  <c r="P25"/>
  <c r="N25"/>
  <c r="L25"/>
  <c r="AY24"/>
  <c r="Y24"/>
  <c r="AY23"/>
  <c r="AY21"/>
  <c r="N21"/>
  <c r="L21"/>
  <c r="AY17"/>
  <c r="AY15"/>
  <c r="V15"/>
  <c r="AY14"/>
  <c r="Z3"/>
  <c r="X3"/>
  <c r="M3"/>
  <c r="Z2"/>
  <c r="X2"/>
  <c r="V2"/>
  <c r="R2"/>
  <c r="P2"/>
  <c r="N2"/>
  <c r="L2"/>
  <c r="J2"/>
  <c r="H2"/>
  <c r="F2"/>
  <c r="AZ158" i="11"/>
  <c r="AY158"/>
  <c r="AX158"/>
  <c r="AW158"/>
  <c r="AV158"/>
  <c r="AU158"/>
  <c r="AT158"/>
  <c r="AS158"/>
  <c r="AR158"/>
  <c r="AQ158"/>
  <c r="S158"/>
  <c r="Y34" s="1"/>
  <c r="R158"/>
  <c r="Q158"/>
  <c r="Y33" s="1"/>
  <c r="P158"/>
  <c r="E158"/>
  <c r="AZ157"/>
  <c r="AY157"/>
  <c r="AX157"/>
  <c r="AW157"/>
  <c r="AV157"/>
  <c r="AU157"/>
  <c r="AT157"/>
  <c r="AS157"/>
  <c r="AR157"/>
  <c r="AQ157"/>
  <c r="S157"/>
  <c r="R157"/>
  <c r="Q157"/>
  <c r="W33" s="1"/>
  <c r="P157"/>
  <c r="E157"/>
  <c r="AZ156"/>
  <c r="AY156"/>
  <c r="AX156"/>
  <c r="AW156"/>
  <c r="AV156"/>
  <c r="AU156"/>
  <c r="AT156"/>
  <c r="AS156"/>
  <c r="AR156"/>
  <c r="AQ156"/>
  <c r="S156"/>
  <c r="R156"/>
  <c r="T34" s="1"/>
  <c r="Q156"/>
  <c r="U33" s="1"/>
  <c r="P156"/>
  <c r="T33" s="1"/>
  <c r="E156"/>
  <c r="AZ155"/>
  <c r="AY155"/>
  <c r="AX155"/>
  <c r="AW155"/>
  <c r="AV155"/>
  <c r="AU155"/>
  <c r="AT155"/>
  <c r="AS155"/>
  <c r="AR155"/>
  <c r="AQ155"/>
  <c r="S155"/>
  <c r="S34" s="1"/>
  <c r="R155"/>
  <c r="Q155"/>
  <c r="P155"/>
  <c r="R33" s="1"/>
  <c r="E155"/>
  <c r="AZ154"/>
  <c r="AY154"/>
  <c r="AX154"/>
  <c r="AW154"/>
  <c r="AV154"/>
  <c r="AU154"/>
  <c r="AT154"/>
  <c r="AS154"/>
  <c r="AR154"/>
  <c r="AQ154"/>
  <c r="S154"/>
  <c r="Q34" s="1"/>
  <c r="R154"/>
  <c r="P34" s="1"/>
  <c r="Q154"/>
  <c r="Q33" s="1"/>
  <c r="P154"/>
  <c r="P33" s="1"/>
  <c r="E154"/>
  <c r="AZ153"/>
  <c r="AY153"/>
  <c r="AX153"/>
  <c r="AW153"/>
  <c r="AV153"/>
  <c r="AU153"/>
  <c r="AT153"/>
  <c r="AS153"/>
  <c r="AR153"/>
  <c r="AQ153"/>
  <c r="S153"/>
  <c r="R153"/>
  <c r="Q153"/>
  <c r="O33" s="1"/>
  <c r="P153"/>
  <c r="E153"/>
  <c r="AZ152"/>
  <c r="AY152"/>
  <c r="AX152"/>
  <c r="AW152"/>
  <c r="AV152"/>
  <c r="AU152"/>
  <c r="AT152"/>
  <c r="AS152"/>
  <c r="AR152"/>
  <c r="AQ152"/>
  <c r="S152"/>
  <c r="R152"/>
  <c r="Q152"/>
  <c r="M33" s="1"/>
  <c r="P152"/>
  <c r="L33" s="1"/>
  <c r="E152"/>
  <c r="AZ151"/>
  <c r="AY151"/>
  <c r="AX151"/>
  <c r="AW151"/>
  <c r="AV151"/>
  <c r="AU151"/>
  <c r="AT151"/>
  <c r="AS151"/>
  <c r="AR151"/>
  <c r="AQ151"/>
  <c r="S151"/>
  <c r="K34" s="1"/>
  <c r="R151"/>
  <c r="Q151"/>
  <c r="K33" s="1"/>
  <c r="P151"/>
  <c r="J33" s="1"/>
  <c r="E151"/>
  <c r="AZ150"/>
  <c r="AY150"/>
  <c r="AX150"/>
  <c r="AW150"/>
  <c r="AV150"/>
  <c r="AU150"/>
  <c r="AT150"/>
  <c r="AS150"/>
  <c r="AR150"/>
  <c r="AQ150"/>
  <c r="S150"/>
  <c r="R150"/>
  <c r="H34" s="1"/>
  <c r="Q150"/>
  <c r="I33" s="1"/>
  <c r="P150"/>
  <c r="H33" s="1"/>
  <c r="E150"/>
  <c r="AZ149"/>
  <c r="AY149"/>
  <c r="AX149"/>
  <c r="AW149"/>
  <c r="AV149"/>
  <c r="AU149"/>
  <c r="AT149"/>
  <c r="AS149"/>
  <c r="AR149"/>
  <c r="AQ149"/>
  <c r="S149"/>
  <c r="G34" s="1"/>
  <c r="R149"/>
  <c r="U149" s="1"/>
  <c r="Q149"/>
  <c r="G33" s="1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Q147"/>
  <c r="AA30" s="1"/>
  <c r="P147"/>
  <c r="Z30" s="1"/>
  <c r="E147"/>
  <c r="AZ146"/>
  <c r="AY146"/>
  <c r="AX146"/>
  <c r="AW146"/>
  <c r="AV146"/>
  <c r="AU146"/>
  <c r="AT146"/>
  <c r="AS146"/>
  <c r="AR146"/>
  <c r="AQ146"/>
  <c r="S146"/>
  <c r="R146"/>
  <c r="V31" s="1"/>
  <c r="Q146"/>
  <c r="W30" s="1"/>
  <c r="P146"/>
  <c r="V30" s="1"/>
  <c r="E146"/>
  <c r="AZ145"/>
  <c r="AY145"/>
  <c r="AX145"/>
  <c r="AW145"/>
  <c r="AV145"/>
  <c r="AU145"/>
  <c r="AT145"/>
  <c r="AS145"/>
  <c r="AR145"/>
  <c r="AQ145"/>
  <c r="S145"/>
  <c r="R145"/>
  <c r="T31" s="1"/>
  <c r="Q145"/>
  <c r="U30" s="1"/>
  <c r="P145"/>
  <c r="T30" s="1"/>
  <c r="E145"/>
  <c r="AZ144"/>
  <c r="AY144"/>
  <c r="AX144"/>
  <c r="AW144"/>
  <c r="AV144"/>
  <c r="AU144"/>
  <c r="AT144"/>
  <c r="AS144"/>
  <c r="AR144"/>
  <c r="AQ144"/>
  <c r="S144"/>
  <c r="S31" s="1"/>
  <c r="R144"/>
  <c r="R31" s="1"/>
  <c r="Q144"/>
  <c r="S30" s="1"/>
  <c r="P144"/>
  <c r="E144"/>
  <c r="AZ143"/>
  <c r="AY143"/>
  <c r="AX143"/>
  <c r="AW143"/>
  <c r="AV143"/>
  <c r="AU143"/>
  <c r="AT143"/>
  <c r="AS143"/>
  <c r="AR143"/>
  <c r="AQ143"/>
  <c r="S143"/>
  <c r="Q31" s="1"/>
  <c r="R143"/>
  <c r="Q143"/>
  <c r="P143"/>
  <c r="E143"/>
  <c r="AZ142"/>
  <c r="AY142"/>
  <c r="AX142"/>
  <c r="AW142"/>
  <c r="AV142"/>
  <c r="AU142"/>
  <c r="AT142"/>
  <c r="AS142"/>
  <c r="AR142"/>
  <c r="AQ142"/>
  <c r="S142"/>
  <c r="R142"/>
  <c r="N31" s="1"/>
  <c r="Q142"/>
  <c r="O30" s="1"/>
  <c r="P142"/>
  <c r="N30" s="1"/>
  <c r="E142"/>
  <c r="AZ141"/>
  <c r="AY141"/>
  <c r="AX141"/>
  <c r="AW141"/>
  <c r="AV141"/>
  <c r="AU141"/>
  <c r="AT141"/>
  <c r="AS141"/>
  <c r="AR141"/>
  <c r="AQ141"/>
  <c r="S141"/>
  <c r="R141"/>
  <c r="Q141"/>
  <c r="M30" s="1"/>
  <c r="P141"/>
  <c r="L30" s="1"/>
  <c r="E141"/>
  <c r="AZ140"/>
  <c r="AY140"/>
  <c r="AX140"/>
  <c r="AW140"/>
  <c r="AV140"/>
  <c r="AU140"/>
  <c r="AT140"/>
  <c r="AS140"/>
  <c r="AR140"/>
  <c r="AQ140"/>
  <c r="S140"/>
  <c r="R140"/>
  <c r="Q140"/>
  <c r="K30" s="1"/>
  <c r="P140"/>
  <c r="J30" s="1"/>
  <c r="E140"/>
  <c r="AZ139"/>
  <c r="AY139"/>
  <c r="AX139"/>
  <c r="AW139"/>
  <c r="AV139"/>
  <c r="AU139"/>
  <c r="AT139"/>
  <c r="AS139"/>
  <c r="AR139"/>
  <c r="AQ139"/>
  <c r="S139"/>
  <c r="R139"/>
  <c r="Q139"/>
  <c r="I30" s="1"/>
  <c r="P139"/>
  <c r="H30" s="1"/>
  <c r="E139"/>
  <c r="AZ138"/>
  <c r="AY138"/>
  <c r="AX138"/>
  <c r="AW138"/>
  <c r="AV138"/>
  <c r="AU138"/>
  <c r="AT138"/>
  <c r="AS138"/>
  <c r="AR138"/>
  <c r="AQ138"/>
  <c r="S138"/>
  <c r="R138"/>
  <c r="U138" s="1"/>
  <c r="Q138"/>
  <c r="G30" s="1"/>
  <c r="P138"/>
  <c r="F30" s="1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Q136"/>
  <c r="AA27" s="1"/>
  <c r="P136"/>
  <c r="Z27" s="1"/>
  <c r="E136"/>
  <c r="AZ135"/>
  <c r="AY135"/>
  <c r="AX135"/>
  <c r="AW135"/>
  <c r="AV135"/>
  <c r="AU135"/>
  <c r="AT135"/>
  <c r="AS135"/>
  <c r="AR135"/>
  <c r="AQ135"/>
  <c r="S135"/>
  <c r="R135"/>
  <c r="Q135"/>
  <c r="Y27" s="1"/>
  <c r="P135"/>
  <c r="X27" s="1"/>
  <c r="E135"/>
  <c r="AZ134"/>
  <c r="AY134"/>
  <c r="AX134"/>
  <c r="AW134"/>
  <c r="AV134"/>
  <c r="AU134"/>
  <c r="AT134"/>
  <c r="AS134"/>
  <c r="AR134"/>
  <c r="AQ134"/>
  <c r="S134"/>
  <c r="R134"/>
  <c r="T28" s="1"/>
  <c r="AO25" s="1"/>
  <c r="Q134"/>
  <c r="P134"/>
  <c r="T27" s="1"/>
  <c r="E134"/>
  <c r="AZ133"/>
  <c r="AY133"/>
  <c r="AX133"/>
  <c r="AW133"/>
  <c r="AV133"/>
  <c r="AU133"/>
  <c r="AT133"/>
  <c r="AS133"/>
  <c r="AR133"/>
  <c r="AQ133"/>
  <c r="S133"/>
  <c r="S28" s="1"/>
  <c r="R133"/>
  <c r="Q133"/>
  <c r="S27" s="1"/>
  <c r="P133"/>
  <c r="R27" s="1"/>
  <c r="E133"/>
  <c r="AZ132"/>
  <c r="AY132"/>
  <c r="AX132"/>
  <c r="AW132"/>
  <c r="AV132"/>
  <c r="AU132"/>
  <c r="AT132"/>
  <c r="AS132"/>
  <c r="AR132"/>
  <c r="AQ132"/>
  <c r="S132"/>
  <c r="R132"/>
  <c r="Q132"/>
  <c r="Q27" s="1"/>
  <c r="P132"/>
  <c r="P27" s="1"/>
  <c r="E132"/>
  <c r="AZ131"/>
  <c r="AY131"/>
  <c r="AX131"/>
  <c r="AW131"/>
  <c r="AV131"/>
  <c r="AU131"/>
  <c r="AT131"/>
  <c r="AS131"/>
  <c r="AR131"/>
  <c r="AQ131"/>
  <c r="S131"/>
  <c r="R131"/>
  <c r="Q131"/>
  <c r="O27" s="1"/>
  <c r="P131"/>
  <c r="N27" s="1"/>
  <c r="E131"/>
  <c r="AZ130"/>
  <c r="AY130"/>
  <c r="AX130"/>
  <c r="AW130"/>
  <c r="AV130"/>
  <c r="AU130"/>
  <c r="AT130"/>
  <c r="AS130"/>
  <c r="AR130"/>
  <c r="AQ130"/>
  <c r="S130"/>
  <c r="R130"/>
  <c r="Q130"/>
  <c r="P130"/>
  <c r="L27" s="1"/>
  <c r="E130"/>
  <c r="AZ129"/>
  <c r="AY129"/>
  <c r="AX129"/>
  <c r="AW129"/>
  <c r="AV129"/>
  <c r="AU129"/>
  <c r="AT129"/>
  <c r="AS129"/>
  <c r="AR129"/>
  <c r="AQ129"/>
  <c r="S129"/>
  <c r="K28" s="1"/>
  <c r="R129"/>
  <c r="J28" s="1"/>
  <c r="Q129"/>
  <c r="K27" s="1"/>
  <c r="P129"/>
  <c r="J27" s="1"/>
  <c r="E129"/>
  <c r="AZ128"/>
  <c r="AY128"/>
  <c r="AX128"/>
  <c r="AW128"/>
  <c r="AV128"/>
  <c r="AU128"/>
  <c r="AT128"/>
  <c r="AS128"/>
  <c r="AR128"/>
  <c r="AQ128"/>
  <c r="S128"/>
  <c r="R128"/>
  <c r="H28" s="1"/>
  <c r="Q128"/>
  <c r="I27" s="1"/>
  <c r="P128"/>
  <c r="H27" s="1"/>
  <c r="E128"/>
  <c r="AZ127"/>
  <c r="AY127"/>
  <c r="AX127"/>
  <c r="AW127"/>
  <c r="AV127"/>
  <c r="AU127"/>
  <c r="AT127"/>
  <c r="AS127"/>
  <c r="AR127"/>
  <c r="AQ127"/>
  <c r="S127"/>
  <c r="R127"/>
  <c r="F28" s="1"/>
  <c r="Q127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P125"/>
  <c r="E125"/>
  <c r="AZ124"/>
  <c r="AY124"/>
  <c r="AX124"/>
  <c r="AW124"/>
  <c r="AV124"/>
  <c r="AU124"/>
  <c r="AT124"/>
  <c r="AS124"/>
  <c r="AR124"/>
  <c r="AQ124"/>
  <c r="S124"/>
  <c r="Y25" s="1"/>
  <c r="R124"/>
  <c r="Q124"/>
  <c r="Y24" s="1"/>
  <c r="P124"/>
  <c r="X24" s="1"/>
  <c r="E124"/>
  <c r="AZ123"/>
  <c r="AY123"/>
  <c r="AX123"/>
  <c r="AW123"/>
  <c r="AV123"/>
  <c r="AU123"/>
  <c r="AT123"/>
  <c r="AS123"/>
  <c r="AR123"/>
  <c r="AQ123"/>
  <c r="S123"/>
  <c r="W25" s="1"/>
  <c r="R123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R122"/>
  <c r="R25" s="1"/>
  <c r="Q122"/>
  <c r="S24" s="1"/>
  <c r="P122"/>
  <c r="E122"/>
  <c r="AZ121"/>
  <c r="AY121"/>
  <c r="AX121"/>
  <c r="AW121"/>
  <c r="AV121"/>
  <c r="AU121"/>
  <c r="AT121"/>
  <c r="AS121"/>
  <c r="AR121"/>
  <c r="AQ121"/>
  <c r="S121"/>
  <c r="Q25" s="1"/>
  <c r="R121"/>
  <c r="Q121"/>
  <c r="P121"/>
  <c r="P24" s="1"/>
  <c r="E121"/>
  <c r="AZ120"/>
  <c r="AY120"/>
  <c r="AX120"/>
  <c r="AW120"/>
  <c r="AV120"/>
  <c r="AU120"/>
  <c r="AT120"/>
  <c r="AS120"/>
  <c r="AR120"/>
  <c r="AQ120"/>
  <c r="S120"/>
  <c r="R120"/>
  <c r="N25" s="1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U119" s="1"/>
  <c r="R119"/>
  <c r="Q119"/>
  <c r="M24" s="1"/>
  <c r="P119"/>
  <c r="L24" s="1"/>
  <c r="E119"/>
  <c r="AZ118"/>
  <c r="AY118"/>
  <c r="AX118"/>
  <c r="AW118"/>
  <c r="AV118"/>
  <c r="AU118"/>
  <c r="AT118"/>
  <c r="AS118"/>
  <c r="AR118"/>
  <c r="AQ118"/>
  <c r="S118"/>
  <c r="R118"/>
  <c r="J25" s="1"/>
  <c r="Q118"/>
  <c r="K24" s="1"/>
  <c r="P118"/>
  <c r="J24" s="1"/>
  <c r="E118"/>
  <c r="AZ117"/>
  <c r="AY117"/>
  <c r="AX117"/>
  <c r="AW117"/>
  <c r="AV117"/>
  <c r="AU117"/>
  <c r="AT117"/>
  <c r="AS117"/>
  <c r="AR117"/>
  <c r="AQ117"/>
  <c r="S117"/>
  <c r="R117"/>
  <c r="Q117"/>
  <c r="I24" s="1"/>
  <c r="P117"/>
  <c r="H24" s="1"/>
  <c r="E117"/>
  <c r="AZ116"/>
  <c r="AY116"/>
  <c r="AX116"/>
  <c r="AW116"/>
  <c r="AV116"/>
  <c r="AU116"/>
  <c r="AT116"/>
  <c r="AS116"/>
  <c r="AR116"/>
  <c r="AQ116"/>
  <c r="S116"/>
  <c r="R116"/>
  <c r="Q116"/>
  <c r="G24" s="1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AA22" s="1"/>
  <c r="R114"/>
  <c r="Q114"/>
  <c r="AA21" s="1"/>
  <c r="P114"/>
  <c r="Z21" s="1"/>
  <c r="E114"/>
  <c r="AZ113"/>
  <c r="AY113"/>
  <c r="AX113"/>
  <c r="AW113"/>
  <c r="AV113"/>
  <c r="AU113"/>
  <c r="AT113"/>
  <c r="AS113"/>
  <c r="AR113"/>
  <c r="AQ113"/>
  <c r="S113"/>
  <c r="Y22" s="1"/>
  <c r="R113"/>
  <c r="X22" s="1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Q112"/>
  <c r="W21" s="1"/>
  <c r="P112"/>
  <c r="V21" s="1"/>
  <c r="E112"/>
  <c r="AZ111"/>
  <c r="AY111"/>
  <c r="AX111"/>
  <c r="AW111"/>
  <c r="AV111"/>
  <c r="AU111"/>
  <c r="AT111"/>
  <c r="AS111"/>
  <c r="AR111"/>
  <c r="AQ111"/>
  <c r="S111"/>
  <c r="T111" s="1"/>
  <c r="BA111" s="1"/>
  <c r="R111"/>
  <c r="Q111"/>
  <c r="P111"/>
  <c r="E111"/>
  <c r="AZ110"/>
  <c r="AY110"/>
  <c r="AX110"/>
  <c r="AW110"/>
  <c r="AV110"/>
  <c r="AU110"/>
  <c r="AT110"/>
  <c r="AS110"/>
  <c r="AR110"/>
  <c r="AQ110"/>
  <c r="R110" s="1"/>
  <c r="P22" s="1"/>
  <c r="Q110"/>
  <c r="Q21" s="1"/>
  <c r="P110"/>
  <c r="P21" s="1"/>
  <c r="E110"/>
  <c r="AZ109"/>
  <c r="AY109"/>
  <c r="AX109"/>
  <c r="AW109"/>
  <c r="AV109"/>
  <c r="AU109"/>
  <c r="AT109"/>
  <c r="AS109"/>
  <c r="AR109"/>
  <c r="S109" s="1"/>
  <c r="O22" s="1"/>
  <c r="AQ109"/>
  <c r="Q109"/>
  <c r="O21" s="1"/>
  <c r="P109"/>
  <c r="N21" s="1"/>
  <c r="E109"/>
  <c r="AZ108"/>
  <c r="AY108"/>
  <c r="AX108"/>
  <c r="AW108"/>
  <c r="AV108"/>
  <c r="AU108"/>
  <c r="AT108"/>
  <c r="AS108"/>
  <c r="AR108"/>
  <c r="S108" s="1"/>
  <c r="M22" s="1"/>
  <c r="AQ108"/>
  <c r="Q108"/>
  <c r="M21" s="1"/>
  <c r="P108"/>
  <c r="L21" s="1"/>
  <c r="E108"/>
  <c r="AZ107"/>
  <c r="AY107"/>
  <c r="AX107"/>
  <c r="AW107"/>
  <c r="AV107"/>
  <c r="AU107"/>
  <c r="AT107"/>
  <c r="AS107"/>
  <c r="AR107"/>
  <c r="AQ107"/>
  <c r="R107"/>
  <c r="Q107"/>
  <c r="K21" s="1"/>
  <c r="P107"/>
  <c r="J21" s="1"/>
  <c r="E107"/>
  <c r="AZ106"/>
  <c r="AY106"/>
  <c r="AX106"/>
  <c r="AW106"/>
  <c r="AV106"/>
  <c r="AU106"/>
  <c r="AT106"/>
  <c r="AS106"/>
  <c r="R106" s="1"/>
  <c r="H22" s="1"/>
  <c r="AR106"/>
  <c r="AQ106"/>
  <c r="Q106"/>
  <c r="I21" s="1"/>
  <c r="P106"/>
  <c r="H21" s="1"/>
  <c r="E106"/>
  <c r="AZ105"/>
  <c r="AY105"/>
  <c r="AX105"/>
  <c r="AW105"/>
  <c r="AV105"/>
  <c r="AU105"/>
  <c r="AT105"/>
  <c r="AS105"/>
  <c r="AR105"/>
  <c r="S105" s="1"/>
  <c r="G22" s="1"/>
  <c r="AQ105"/>
  <c r="R105" s="1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AA18" s="1"/>
  <c r="P103"/>
  <c r="Z18" s="1"/>
  <c r="E103"/>
  <c r="AZ102"/>
  <c r="AY102"/>
  <c r="AX102"/>
  <c r="AW102"/>
  <c r="AV102"/>
  <c r="AU102"/>
  <c r="AT102"/>
  <c r="AS102"/>
  <c r="AR102"/>
  <c r="AQ102"/>
  <c r="S102"/>
  <c r="Y19" s="1"/>
  <c r="R102"/>
  <c r="Q102"/>
  <c r="Y18" s="1"/>
  <c r="P102"/>
  <c r="X18" s="1"/>
  <c r="E102"/>
  <c r="AZ101"/>
  <c r="AY101"/>
  <c r="AX101"/>
  <c r="AW101"/>
  <c r="AV101"/>
  <c r="AU101"/>
  <c r="AT101"/>
  <c r="AS101"/>
  <c r="AR101"/>
  <c r="AQ101"/>
  <c r="S101"/>
  <c r="R101"/>
  <c r="V19" s="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Q100"/>
  <c r="P100"/>
  <c r="E100"/>
  <c r="AZ99"/>
  <c r="AY99"/>
  <c r="AX99"/>
  <c r="AW99"/>
  <c r="AV99"/>
  <c r="AU99"/>
  <c r="AT99"/>
  <c r="AS99"/>
  <c r="AR99"/>
  <c r="AQ99"/>
  <c r="S99"/>
  <c r="R99"/>
  <c r="Q99"/>
  <c r="S18" s="1"/>
  <c r="P99"/>
  <c r="R18" s="1"/>
  <c r="E99"/>
  <c r="AZ98"/>
  <c r="AY98"/>
  <c r="AX98"/>
  <c r="AW98"/>
  <c r="AV98"/>
  <c r="AU98"/>
  <c r="AT98"/>
  <c r="AS98"/>
  <c r="AR98"/>
  <c r="AQ98"/>
  <c r="Q98"/>
  <c r="O18" s="1"/>
  <c r="P98"/>
  <c r="N18" s="1"/>
  <c r="E98"/>
  <c r="AZ97"/>
  <c r="AY97"/>
  <c r="AX97"/>
  <c r="AW97"/>
  <c r="AV97"/>
  <c r="AU97"/>
  <c r="AT97"/>
  <c r="AS97"/>
  <c r="AR97"/>
  <c r="AQ97"/>
  <c r="Q97"/>
  <c r="M18" s="1"/>
  <c r="P97"/>
  <c r="L18" s="1"/>
  <c r="E97"/>
  <c r="AZ96"/>
  <c r="AY96"/>
  <c r="AX96"/>
  <c r="AW96"/>
  <c r="AV96"/>
  <c r="AU96"/>
  <c r="AT96"/>
  <c r="AS96"/>
  <c r="AR96"/>
  <c r="AQ96"/>
  <c r="Q96"/>
  <c r="K18" s="1"/>
  <c r="P96"/>
  <c r="J18" s="1"/>
  <c r="E96"/>
  <c r="AZ95"/>
  <c r="AY95"/>
  <c r="AX95"/>
  <c r="AW95"/>
  <c r="AV95"/>
  <c r="AU95"/>
  <c r="AT95"/>
  <c r="AS95"/>
  <c r="AR95"/>
  <c r="AQ95"/>
  <c r="Q95"/>
  <c r="I18" s="1"/>
  <c r="P95"/>
  <c r="H18" s="1"/>
  <c r="E95"/>
  <c r="AZ94"/>
  <c r="AY94"/>
  <c r="AX94"/>
  <c r="AW94"/>
  <c r="AV94"/>
  <c r="AU94"/>
  <c r="AT94"/>
  <c r="AS94"/>
  <c r="AR94"/>
  <c r="AQ94"/>
  <c r="Q94"/>
  <c r="G18" s="1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AA16" s="1"/>
  <c r="R92"/>
  <c r="Q92"/>
  <c r="AA15" s="1"/>
  <c r="P92"/>
  <c r="Z15" s="1"/>
  <c r="E92"/>
  <c r="AZ91"/>
  <c r="AY91"/>
  <c r="AX91"/>
  <c r="AW91"/>
  <c r="AV91"/>
  <c r="AU91"/>
  <c r="AT91"/>
  <c r="AS91"/>
  <c r="AR91"/>
  <c r="AQ91"/>
  <c r="S91"/>
  <c r="Y16" s="1"/>
  <c r="R91"/>
  <c r="Q91"/>
  <c r="Y15" s="1"/>
  <c r="P91"/>
  <c r="X15" s="1"/>
  <c r="E91"/>
  <c r="AZ90"/>
  <c r="AY90"/>
  <c r="AX90"/>
  <c r="AW90"/>
  <c r="AV90"/>
  <c r="AU90"/>
  <c r="AT90"/>
  <c r="AS90"/>
  <c r="AR90"/>
  <c r="AQ90"/>
  <c r="S90"/>
  <c r="R90"/>
  <c r="V16" s="1"/>
  <c r="Q90"/>
  <c r="W15" s="1"/>
  <c r="P90"/>
  <c r="V15" s="1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R88" s="1"/>
  <c r="R16" s="1"/>
  <c r="Q88"/>
  <c r="S15" s="1"/>
  <c r="P88"/>
  <c r="E88"/>
  <c r="AZ87"/>
  <c r="AY87"/>
  <c r="AX87"/>
  <c r="AW87"/>
  <c r="AV87"/>
  <c r="AU87"/>
  <c r="AT87"/>
  <c r="AS87"/>
  <c r="AR87"/>
  <c r="AQ87"/>
  <c r="Q87"/>
  <c r="Q15" s="1"/>
  <c r="P87"/>
  <c r="P15" s="1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AQ84"/>
  <c r="Q84"/>
  <c r="I15" s="1"/>
  <c r="P84"/>
  <c r="H15" s="1"/>
  <c r="E84"/>
  <c r="AZ83"/>
  <c r="AY83"/>
  <c r="AX83"/>
  <c r="AW83"/>
  <c r="AV83"/>
  <c r="AU83"/>
  <c r="AT83"/>
  <c r="AS83"/>
  <c r="AR83"/>
  <c r="AQ83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Z13" s="1"/>
  <c r="Q81"/>
  <c r="AA12" s="1"/>
  <c r="P81"/>
  <c r="Z12" s="1"/>
  <c r="E81"/>
  <c r="AZ80"/>
  <c r="AY80"/>
  <c r="AX80"/>
  <c r="AW80"/>
  <c r="AV80"/>
  <c r="AU80"/>
  <c r="AT80"/>
  <c r="AS80"/>
  <c r="AR80"/>
  <c r="AQ80"/>
  <c r="S80"/>
  <c r="Y13" s="1"/>
  <c r="R80"/>
  <c r="X13" s="1"/>
  <c r="Q80"/>
  <c r="Y12" s="1"/>
  <c r="P80"/>
  <c r="X12" s="1"/>
  <c r="E80"/>
  <c r="AZ79"/>
  <c r="AY79"/>
  <c r="AX79"/>
  <c r="AW79"/>
  <c r="AV79"/>
  <c r="AU79"/>
  <c r="AT79"/>
  <c r="AS79"/>
  <c r="AR79"/>
  <c r="AQ79"/>
  <c r="S79"/>
  <c r="R79"/>
  <c r="V13" s="1"/>
  <c r="Q79"/>
  <c r="W12" s="1"/>
  <c r="P79"/>
  <c r="V12" s="1"/>
  <c r="E79"/>
  <c r="AZ78"/>
  <c r="AY78"/>
  <c r="AX78"/>
  <c r="AW78"/>
  <c r="AV78"/>
  <c r="AU78"/>
  <c r="AT78"/>
  <c r="AS78"/>
  <c r="AR78"/>
  <c r="AQ78"/>
  <c r="S78"/>
  <c r="R78"/>
  <c r="Q78"/>
  <c r="P78"/>
  <c r="E78"/>
  <c r="AZ77"/>
  <c r="AY77"/>
  <c r="AX77"/>
  <c r="AW77"/>
  <c r="AV77"/>
  <c r="AU77"/>
  <c r="R77" s="1"/>
  <c r="AT77"/>
  <c r="AS77"/>
  <c r="AR77"/>
  <c r="S77"/>
  <c r="AQ77"/>
  <c r="Q77"/>
  <c r="S12" s="1"/>
  <c r="P77"/>
  <c r="R12" s="1"/>
  <c r="E77"/>
  <c r="AZ76"/>
  <c r="AY76"/>
  <c r="AX76"/>
  <c r="AW76"/>
  <c r="AV76"/>
  <c r="AU76"/>
  <c r="AT76"/>
  <c r="AS76"/>
  <c r="AR76"/>
  <c r="AQ76"/>
  <c r="Q76"/>
  <c r="Q12" s="1"/>
  <c r="P76"/>
  <c r="P12" s="1"/>
  <c r="E76"/>
  <c r="AZ75"/>
  <c r="AY75"/>
  <c r="AX75"/>
  <c r="AW75"/>
  <c r="AV75"/>
  <c r="AU75"/>
  <c r="AT75"/>
  <c r="AS75"/>
  <c r="AR75"/>
  <c r="AQ75"/>
  <c r="Q75"/>
  <c r="O12" s="1"/>
  <c r="P75"/>
  <c r="N12" s="1"/>
  <c r="E75"/>
  <c r="AZ74"/>
  <c r="AY74"/>
  <c r="AX74"/>
  <c r="AW74"/>
  <c r="AV74"/>
  <c r="AU74"/>
  <c r="AT74"/>
  <c r="AS74"/>
  <c r="AR74"/>
  <c r="AQ74"/>
  <c r="Q74"/>
  <c r="K12" s="1"/>
  <c r="P74"/>
  <c r="J12" s="1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AA10" s="1"/>
  <c r="R70"/>
  <c r="Q70"/>
  <c r="AA9" s="1"/>
  <c r="P70"/>
  <c r="Z9" s="1"/>
  <c r="E70"/>
  <c r="AZ69"/>
  <c r="AY69"/>
  <c r="AX69"/>
  <c r="AW69"/>
  <c r="AV69"/>
  <c r="AU69"/>
  <c r="AT69"/>
  <c r="AS69"/>
  <c r="AR69"/>
  <c r="AQ69"/>
  <c r="S69"/>
  <c r="R69"/>
  <c r="Q69"/>
  <c r="Y9" s="1"/>
  <c r="P69"/>
  <c r="X9" s="1"/>
  <c r="E69"/>
  <c r="AZ68"/>
  <c r="AY68"/>
  <c r="AX68"/>
  <c r="AW68"/>
  <c r="AV68"/>
  <c r="AU68"/>
  <c r="AT68"/>
  <c r="AS68"/>
  <c r="AR68"/>
  <c r="AQ68"/>
  <c r="S68"/>
  <c r="W10" s="1"/>
  <c r="R68"/>
  <c r="Q68"/>
  <c r="W9" s="1"/>
  <c r="P68"/>
  <c r="V9" s="1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AR66"/>
  <c r="AQ66"/>
  <c r="R66" s="1"/>
  <c r="R10" s="1"/>
  <c r="Q66"/>
  <c r="S9" s="1"/>
  <c r="P66"/>
  <c r="R9" s="1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L9" s="1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AA7" s="1"/>
  <c r="R59"/>
  <c r="Q59"/>
  <c r="AA6" s="1"/>
  <c r="P59"/>
  <c r="Z6" s="1"/>
  <c r="E59"/>
  <c r="AZ58"/>
  <c r="AY58"/>
  <c r="AX58"/>
  <c r="AW58"/>
  <c r="AV58"/>
  <c r="AU58"/>
  <c r="AT58"/>
  <c r="AS58"/>
  <c r="AR58"/>
  <c r="AQ58"/>
  <c r="S58"/>
  <c r="Y7" s="1"/>
  <c r="R58"/>
  <c r="X7" s="1"/>
  <c r="Q58"/>
  <c r="Y6" s="1"/>
  <c r="P58"/>
  <c r="X6" s="1"/>
  <c r="E58"/>
  <c r="AZ57"/>
  <c r="AY57"/>
  <c r="AX57"/>
  <c r="AW57"/>
  <c r="AV57"/>
  <c r="AU57"/>
  <c r="AT57"/>
  <c r="AS57"/>
  <c r="AR57"/>
  <c r="AQ57"/>
  <c r="S57"/>
  <c r="R57"/>
  <c r="V7" s="1"/>
  <c r="Q57"/>
  <c r="W6" s="1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S55" s="1"/>
  <c r="AQ55"/>
  <c r="R55"/>
  <c r="R7" s="1"/>
  <c r="Q55"/>
  <c r="P55"/>
  <c r="R6" s="1"/>
  <c r="E55"/>
  <c r="AZ54"/>
  <c r="AY54"/>
  <c r="AX54"/>
  <c r="AW54"/>
  <c r="AV54"/>
  <c r="AU54"/>
  <c r="AT54"/>
  <c r="AS54"/>
  <c r="AR54"/>
  <c r="AQ54"/>
  <c r="Q54"/>
  <c r="Q6" s="1"/>
  <c r="P54"/>
  <c r="P6" s="1"/>
  <c r="E54"/>
  <c r="AZ53"/>
  <c r="AY53"/>
  <c r="AX53"/>
  <c r="AW53"/>
  <c r="AV53"/>
  <c r="AU53"/>
  <c r="AT53"/>
  <c r="AS53"/>
  <c r="AR53"/>
  <c r="AQ53"/>
  <c r="Q53"/>
  <c r="O6" s="1"/>
  <c r="P53"/>
  <c r="N6" s="1"/>
  <c r="E53"/>
  <c r="AZ52"/>
  <c r="AY52"/>
  <c r="AX52"/>
  <c r="AW52"/>
  <c r="AV52"/>
  <c r="AU52"/>
  <c r="AT52"/>
  <c r="AS52"/>
  <c r="AR52"/>
  <c r="AQ52"/>
  <c r="Q52"/>
  <c r="M6" s="1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AA4" s="1"/>
  <c r="R48"/>
  <c r="Z4" s="1"/>
  <c r="Q48"/>
  <c r="AA3" s="1"/>
  <c r="P48"/>
  <c r="Z3" s="1"/>
  <c r="E48"/>
  <c r="AZ47"/>
  <c r="AY47"/>
  <c r="AX47"/>
  <c r="AW47"/>
  <c r="AV47"/>
  <c r="AU47"/>
  <c r="AT47"/>
  <c r="AS47"/>
  <c r="AR47"/>
  <c r="AQ47"/>
  <c r="S47"/>
  <c r="R47"/>
  <c r="Q47"/>
  <c r="Y3" s="1"/>
  <c r="P47"/>
  <c r="X3" s="1"/>
  <c r="E47"/>
  <c r="AZ46"/>
  <c r="AY46"/>
  <c r="AX46"/>
  <c r="AW46"/>
  <c r="AV46"/>
  <c r="AU46"/>
  <c r="AT46"/>
  <c r="AS46"/>
  <c r="AR46"/>
  <c r="AQ46"/>
  <c r="S46"/>
  <c r="R46"/>
  <c r="Q46"/>
  <c r="W3" s="1"/>
  <c r="P46"/>
  <c r="V3" s="1"/>
  <c r="E46"/>
  <c r="AZ45"/>
  <c r="AY45"/>
  <c r="AX45"/>
  <c r="AW45"/>
  <c r="AV45"/>
  <c r="AU45"/>
  <c r="AT45"/>
  <c r="AS45"/>
  <c r="AR45"/>
  <c r="AQ45"/>
  <c r="S45"/>
  <c r="R45"/>
  <c r="Q45"/>
  <c r="P45"/>
  <c r="E45"/>
  <c r="AZ44"/>
  <c r="AY44"/>
  <c r="AX44"/>
  <c r="AW44"/>
  <c r="AV44"/>
  <c r="AU44"/>
  <c r="AT44"/>
  <c r="AS44"/>
  <c r="AR44"/>
  <c r="AQ44"/>
  <c r="R44" s="1"/>
  <c r="R4" s="1"/>
  <c r="Q44"/>
  <c r="S3" s="1"/>
  <c r="P44"/>
  <c r="R3" s="1"/>
  <c r="E44"/>
  <c r="AZ43"/>
  <c r="AY43"/>
  <c r="AX43"/>
  <c r="AW43"/>
  <c r="AV43"/>
  <c r="AU43"/>
  <c r="AT43"/>
  <c r="AS43"/>
  <c r="AR43"/>
  <c r="AQ43"/>
  <c r="Q43"/>
  <c r="Q3" s="1"/>
  <c r="P43"/>
  <c r="P3" s="1"/>
  <c r="E43"/>
  <c r="AZ42"/>
  <c r="AY42"/>
  <c r="AX42"/>
  <c r="AW42"/>
  <c r="AV42"/>
  <c r="AU42"/>
  <c r="AT42"/>
  <c r="AS42"/>
  <c r="AR42"/>
  <c r="AQ42"/>
  <c r="Q42"/>
  <c r="O3" s="1"/>
  <c r="P42"/>
  <c r="N3" s="1"/>
  <c r="E42"/>
  <c r="AZ41"/>
  <c r="AY41"/>
  <c r="AX41"/>
  <c r="AW41"/>
  <c r="AV41"/>
  <c r="AU41"/>
  <c r="AT41"/>
  <c r="AS41"/>
  <c r="AR41"/>
  <c r="AQ41"/>
  <c r="Q41"/>
  <c r="M3" s="1"/>
  <c r="P41"/>
  <c r="L3" s="1"/>
  <c r="AZ40"/>
  <c r="AY40"/>
  <c r="AX40"/>
  <c r="AW40"/>
  <c r="AV40"/>
  <c r="AU40"/>
  <c r="AT40"/>
  <c r="AS40"/>
  <c r="AR40"/>
  <c r="AQ40"/>
  <c r="Q40"/>
  <c r="K3" s="1"/>
  <c r="P40"/>
  <c r="J3" s="1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AY35"/>
  <c r="W34"/>
  <c r="U34"/>
  <c r="O34"/>
  <c r="M34"/>
  <c r="AY33"/>
  <c r="X33"/>
  <c r="V33"/>
  <c r="S33"/>
  <c r="N33"/>
  <c r="F33"/>
  <c r="BG32"/>
  <c r="AY32"/>
  <c r="AA31"/>
  <c r="U31"/>
  <c r="BF26" s="1"/>
  <c r="L31"/>
  <c r="J31"/>
  <c r="AY30"/>
  <c r="R30"/>
  <c r="Q30"/>
  <c r="P30"/>
  <c r="BG29"/>
  <c r="BF29"/>
  <c r="BE29"/>
  <c r="BD29"/>
  <c r="BC29"/>
  <c r="BB29"/>
  <c r="BA29"/>
  <c r="AZ29"/>
  <c r="AY29"/>
  <c r="Z28"/>
  <c r="X28"/>
  <c r="N28"/>
  <c r="BE27"/>
  <c r="AY27"/>
  <c r="U27"/>
  <c r="M27"/>
  <c r="G27"/>
  <c r="BD26"/>
  <c r="BC26"/>
  <c r="BB26"/>
  <c r="BA26"/>
  <c r="AZ26"/>
  <c r="AY26"/>
  <c r="AX26"/>
  <c r="AA25"/>
  <c r="X25"/>
  <c r="L25"/>
  <c r="AY24"/>
  <c r="AA24"/>
  <c r="Z24"/>
  <c r="R24"/>
  <c r="Q24"/>
  <c r="F24"/>
  <c r="AY23"/>
  <c r="W22"/>
  <c r="AY21"/>
  <c r="X21"/>
  <c r="BC20"/>
  <c r="BB20"/>
  <c r="AY20"/>
  <c r="AY18"/>
  <c r="V18"/>
  <c r="AY17"/>
  <c r="Z16"/>
  <c r="W16"/>
  <c r="AY15"/>
  <c r="R15"/>
  <c r="F15"/>
  <c r="AY14"/>
  <c r="S13"/>
  <c r="S6"/>
  <c r="V4"/>
  <c r="Z2"/>
  <c r="X2"/>
  <c r="V2"/>
  <c r="R2"/>
  <c r="P2"/>
  <c r="N2"/>
  <c r="L2"/>
  <c r="J2"/>
  <c r="H2"/>
  <c r="F2"/>
  <c r="AZ158" i="5"/>
  <c r="AY158"/>
  <c r="AX158"/>
  <c r="AW158"/>
  <c r="AV158"/>
  <c r="AU158"/>
  <c r="AT158"/>
  <c r="AS158"/>
  <c r="AR158"/>
  <c r="AQ158"/>
  <c r="S158"/>
  <c r="R158"/>
  <c r="Q158"/>
  <c r="Y33" s="1"/>
  <c r="P158"/>
  <c r="X33" s="1"/>
  <c r="E158"/>
  <c r="AZ157"/>
  <c r="AY157"/>
  <c r="AX157"/>
  <c r="AW157"/>
  <c r="AV157"/>
  <c r="AU157"/>
  <c r="AT157"/>
  <c r="AS157"/>
  <c r="AR157"/>
  <c r="AQ157"/>
  <c r="S157"/>
  <c r="W34" s="1"/>
  <c r="R157"/>
  <c r="Q157"/>
  <c r="W33" s="1"/>
  <c r="P157"/>
  <c r="V33" s="1"/>
  <c r="E157"/>
  <c r="AZ156"/>
  <c r="AY156"/>
  <c r="AX156"/>
  <c r="AW156"/>
  <c r="AV156"/>
  <c r="AU156"/>
  <c r="AT156"/>
  <c r="AS156"/>
  <c r="AR156"/>
  <c r="AQ156"/>
  <c r="S156"/>
  <c r="U34" s="1"/>
  <c r="R156"/>
  <c r="Q156"/>
  <c r="U33" s="1"/>
  <c r="P156"/>
  <c r="T33" s="1"/>
  <c r="E156"/>
  <c r="AZ155"/>
  <c r="AY155"/>
  <c r="AX155"/>
  <c r="AW155"/>
  <c r="AV155"/>
  <c r="AU155"/>
  <c r="AT155"/>
  <c r="AS155"/>
  <c r="AR155"/>
  <c r="AQ155"/>
  <c r="S155"/>
  <c r="S34" s="1"/>
  <c r="R155"/>
  <c r="R34" s="1"/>
  <c r="Q155"/>
  <c r="S33" s="1"/>
  <c r="P155"/>
  <c r="R33" s="1"/>
  <c r="E155"/>
  <c r="AZ154"/>
  <c r="AY154"/>
  <c r="AX154"/>
  <c r="AW154"/>
  <c r="AV154"/>
  <c r="AU154"/>
  <c r="AT154"/>
  <c r="AS154"/>
  <c r="AR154"/>
  <c r="AQ154"/>
  <c r="S154"/>
  <c r="Q34" s="1"/>
  <c r="R154"/>
  <c r="Q154"/>
  <c r="Q33" s="1"/>
  <c r="P154"/>
  <c r="P33" s="1"/>
  <c r="E154"/>
  <c r="AZ153"/>
  <c r="AY153"/>
  <c r="AX153"/>
  <c r="AW153"/>
  <c r="AV153"/>
  <c r="AU153"/>
  <c r="AT153"/>
  <c r="AS153"/>
  <c r="AR153"/>
  <c r="AQ153"/>
  <c r="S153"/>
  <c r="O34" s="1"/>
  <c r="R153"/>
  <c r="Q153"/>
  <c r="O33" s="1"/>
  <c r="P153"/>
  <c r="N33" s="1"/>
  <c r="E153"/>
  <c r="AZ152"/>
  <c r="AY152"/>
  <c r="AX152"/>
  <c r="AW152"/>
  <c r="AV152"/>
  <c r="AU152"/>
  <c r="AT152"/>
  <c r="AS152"/>
  <c r="AR152"/>
  <c r="AQ152"/>
  <c r="S152"/>
  <c r="R152"/>
  <c r="L34" s="1"/>
  <c r="Q152"/>
  <c r="P152"/>
  <c r="L33" s="1"/>
  <c r="E152"/>
  <c r="AZ151"/>
  <c r="AY151"/>
  <c r="AX151"/>
  <c r="AW151"/>
  <c r="AV151"/>
  <c r="AU151"/>
  <c r="AT151"/>
  <c r="AS151"/>
  <c r="AR151"/>
  <c r="AQ151"/>
  <c r="S151"/>
  <c r="K34" s="1"/>
  <c r="R151"/>
  <c r="Q151"/>
  <c r="K33" s="1"/>
  <c r="P151"/>
  <c r="J33" s="1"/>
  <c r="E151"/>
  <c r="AZ150"/>
  <c r="AY150"/>
  <c r="AX150"/>
  <c r="AW150"/>
  <c r="AV150"/>
  <c r="AU150"/>
  <c r="AT150"/>
  <c r="AS150"/>
  <c r="AR150"/>
  <c r="AQ150"/>
  <c r="S150"/>
  <c r="I34" s="1"/>
  <c r="R150"/>
  <c r="Q150"/>
  <c r="I33" s="1"/>
  <c r="P150"/>
  <c r="H33" s="1"/>
  <c r="E150"/>
  <c r="AZ149"/>
  <c r="AY149"/>
  <c r="AX149"/>
  <c r="AW149"/>
  <c r="AV149"/>
  <c r="AU149"/>
  <c r="AT149"/>
  <c r="AS149"/>
  <c r="AR149"/>
  <c r="AQ149"/>
  <c r="S149"/>
  <c r="R149"/>
  <c r="F34" s="1"/>
  <c r="Q149"/>
  <c r="G33" s="1"/>
  <c r="P149"/>
  <c r="F33" s="1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Z31" s="1"/>
  <c r="Q147"/>
  <c r="AA30" s="1"/>
  <c r="P147"/>
  <c r="Z30" s="1"/>
  <c r="E147"/>
  <c r="AZ146"/>
  <c r="AY146"/>
  <c r="AX146"/>
  <c r="AW146"/>
  <c r="AV146"/>
  <c r="AU146"/>
  <c r="AT146"/>
  <c r="AS146"/>
  <c r="AR146"/>
  <c r="AQ146"/>
  <c r="S146"/>
  <c r="W31" s="1"/>
  <c r="R146"/>
  <c r="Q146"/>
  <c r="W30" s="1"/>
  <c r="P146"/>
  <c r="V30" s="1"/>
  <c r="E146"/>
  <c r="AZ145"/>
  <c r="AY145"/>
  <c r="AX145"/>
  <c r="AW145"/>
  <c r="AV145"/>
  <c r="AU145"/>
  <c r="AT145"/>
  <c r="AS145"/>
  <c r="AR145"/>
  <c r="AQ145"/>
  <c r="S145"/>
  <c r="R145"/>
  <c r="Q145"/>
  <c r="U30" s="1"/>
  <c r="P145"/>
  <c r="T30" s="1"/>
  <c r="E145"/>
  <c r="AZ144"/>
  <c r="AY144"/>
  <c r="AX144"/>
  <c r="AW144"/>
  <c r="AV144"/>
  <c r="AU144"/>
  <c r="AT144"/>
  <c r="AS144"/>
  <c r="AR144"/>
  <c r="AQ144"/>
  <c r="S144"/>
  <c r="U144" s="1"/>
  <c r="R144"/>
  <c r="Q144"/>
  <c r="S30" s="1"/>
  <c r="P144"/>
  <c r="E144"/>
  <c r="AZ143"/>
  <c r="AY143"/>
  <c r="AX143"/>
  <c r="AW143"/>
  <c r="AV143"/>
  <c r="AU143"/>
  <c r="AT143"/>
  <c r="AS143"/>
  <c r="AR143"/>
  <c r="AQ143"/>
  <c r="S143"/>
  <c r="R143"/>
  <c r="Q143"/>
  <c r="Q30" s="1"/>
  <c r="P143"/>
  <c r="E143"/>
  <c r="AZ142"/>
  <c r="AY142"/>
  <c r="AX142"/>
  <c r="AW142"/>
  <c r="AV142"/>
  <c r="AU142"/>
  <c r="AT142"/>
  <c r="AS142"/>
  <c r="AR142"/>
  <c r="AQ142"/>
  <c r="S142"/>
  <c r="O31" s="1"/>
  <c r="R142"/>
  <c r="Q142"/>
  <c r="O30" s="1"/>
  <c r="P142"/>
  <c r="E142"/>
  <c r="AZ141"/>
  <c r="AY141"/>
  <c r="AX141"/>
  <c r="AW141"/>
  <c r="AV141"/>
  <c r="AU141"/>
  <c r="AT141"/>
  <c r="AS141"/>
  <c r="AR141"/>
  <c r="AQ141"/>
  <c r="S141"/>
  <c r="R141"/>
  <c r="L31" s="1"/>
  <c r="Q141"/>
  <c r="M30" s="1"/>
  <c r="P141"/>
  <c r="L30" s="1"/>
  <c r="E141"/>
  <c r="AZ140"/>
  <c r="AY140"/>
  <c r="AX140"/>
  <c r="AW140"/>
  <c r="AV140"/>
  <c r="AU140"/>
  <c r="AT140"/>
  <c r="AS140"/>
  <c r="AR140"/>
  <c r="AQ140"/>
  <c r="S140"/>
  <c r="K31" s="1"/>
  <c r="R140"/>
  <c r="Q140"/>
  <c r="K30" s="1"/>
  <c r="P140"/>
  <c r="J30" s="1"/>
  <c r="E140"/>
  <c r="AZ139"/>
  <c r="AY139"/>
  <c r="AX139"/>
  <c r="AW139"/>
  <c r="AV139"/>
  <c r="AU139"/>
  <c r="AT139"/>
  <c r="AS139"/>
  <c r="AR139"/>
  <c r="AQ139"/>
  <c r="S139"/>
  <c r="I31" s="1"/>
  <c r="R139"/>
  <c r="H31" s="1"/>
  <c r="Q139"/>
  <c r="I30" s="1"/>
  <c r="P139"/>
  <c r="H30" s="1"/>
  <c r="E139"/>
  <c r="AZ138"/>
  <c r="AY138"/>
  <c r="AX138"/>
  <c r="AW138"/>
  <c r="AV138"/>
  <c r="AU138"/>
  <c r="AT138"/>
  <c r="AS138"/>
  <c r="AR138"/>
  <c r="AQ138"/>
  <c r="S138"/>
  <c r="R138"/>
  <c r="Q138"/>
  <c r="G30" s="1"/>
  <c r="P138"/>
  <c r="F30" s="1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AA28" s="1"/>
  <c r="R136"/>
  <c r="U136" s="1"/>
  <c r="AA29" s="1"/>
  <c r="Q136"/>
  <c r="AA27" s="1"/>
  <c r="P136"/>
  <c r="Z27" s="1"/>
  <c r="E136"/>
  <c r="AZ135"/>
  <c r="AY135"/>
  <c r="AX135"/>
  <c r="AW135"/>
  <c r="AV135"/>
  <c r="AU135"/>
  <c r="AT135"/>
  <c r="AS135"/>
  <c r="AR135"/>
  <c r="AQ135"/>
  <c r="S135"/>
  <c r="Y28" s="1"/>
  <c r="R135"/>
  <c r="Q135"/>
  <c r="Y27" s="1"/>
  <c r="P135"/>
  <c r="X27" s="1"/>
  <c r="E135"/>
  <c r="AZ134"/>
  <c r="AY134"/>
  <c r="AX134"/>
  <c r="AW134"/>
  <c r="AV134"/>
  <c r="AU134"/>
  <c r="AT134"/>
  <c r="AS134"/>
  <c r="AR134"/>
  <c r="AQ134"/>
  <c r="S134"/>
  <c r="U28" s="1"/>
  <c r="R134"/>
  <c r="Q134"/>
  <c r="U27" s="1"/>
  <c r="P134"/>
  <c r="E134"/>
  <c r="AZ133"/>
  <c r="AY133"/>
  <c r="AX133"/>
  <c r="AW133"/>
  <c r="AV133"/>
  <c r="AU133"/>
  <c r="AT133"/>
  <c r="AS133"/>
  <c r="AR133"/>
  <c r="AQ133"/>
  <c r="S133"/>
  <c r="S28" s="1"/>
  <c r="R133"/>
  <c r="R28" s="1"/>
  <c r="Q133"/>
  <c r="S27" s="1"/>
  <c r="P133"/>
  <c r="R27" s="1"/>
  <c r="E133"/>
  <c r="AZ132"/>
  <c r="AY132"/>
  <c r="AX132"/>
  <c r="AW132"/>
  <c r="AV132"/>
  <c r="AU132"/>
  <c r="AT132"/>
  <c r="AS132"/>
  <c r="AR132"/>
  <c r="AQ132"/>
  <c r="S132"/>
  <c r="Q28" s="1"/>
  <c r="R132"/>
  <c r="P28" s="1"/>
  <c r="Q132"/>
  <c r="Q27" s="1"/>
  <c r="P132"/>
  <c r="P27" s="1"/>
  <c r="E132"/>
  <c r="AZ131"/>
  <c r="AY131"/>
  <c r="AX131"/>
  <c r="AW131"/>
  <c r="AV131"/>
  <c r="AU131"/>
  <c r="AT131"/>
  <c r="AS131"/>
  <c r="AR131"/>
  <c r="AQ131"/>
  <c r="S131"/>
  <c r="O28" s="1"/>
  <c r="R131"/>
  <c r="U131" s="1"/>
  <c r="Q131"/>
  <c r="O27" s="1"/>
  <c r="P131"/>
  <c r="N27" s="1"/>
  <c r="E131"/>
  <c r="AZ130"/>
  <c r="AY130"/>
  <c r="AX130"/>
  <c r="AW130"/>
  <c r="AV130"/>
  <c r="AU130"/>
  <c r="AT130"/>
  <c r="AS130"/>
  <c r="AR130"/>
  <c r="AQ130"/>
  <c r="S130"/>
  <c r="M28" s="1"/>
  <c r="R130"/>
  <c r="L28" s="1"/>
  <c r="Q130"/>
  <c r="M27" s="1"/>
  <c r="P130"/>
  <c r="L27" s="1"/>
  <c r="E130"/>
  <c r="AZ129"/>
  <c r="AY129"/>
  <c r="AX129"/>
  <c r="AW129"/>
  <c r="AV129"/>
  <c r="AU129"/>
  <c r="AT129"/>
  <c r="AS129"/>
  <c r="AR129"/>
  <c r="AQ129"/>
  <c r="S129"/>
  <c r="R129"/>
  <c r="J28" s="1"/>
  <c r="Q129"/>
  <c r="K27" s="1"/>
  <c r="P129"/>
  <c r="J27" s="1"/>
  <c r="E129"/>
  <c r="AZ128"/>
  <c r="AY128"/>
  <c r="AX128"/>
  <c r="AW128"/>
  <c r="AV128"/>
  <c r="AU128"/>
  <c r="AT128"/>
  <c r="AS128"/>
  <c r="AR128"/>
  <c r="AQ128"/>
  <c r="S128"/>
  <c r="I28" s="1"/>
  <c r="R128"/>
  <c r="Q128"/>
  <c r="I27" s="1"/>
  <c r="P128"/>
  <c r="E128"/>
  <c r="AZ127"/>
  <c r="AY127"/>
  <c r="AX127"/>
  <c r="AW127"/>
  <c r="AV127"/>
  <c r="AU127"/>
  <c r="AT127"/>
  <c r="AS127"/>
  <c r="AR127"/>
  <c r="AQ127"/>
  <c r="S127"/>
  <c r="G28" s="1"/>
  <c r="R127"/>
  <c r="F28" s="1"/>
  <c r="AX27" s="1"/>
  <c r="Q127"/>
  <c r="G27" s="1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AA24" s="1"/>
  <c r="P125"/>
  <c r="Z24" s="1"/>
  <c r="E125"/>
  <c r="AZ124"/>
  <c r="AY124"/>
  <c r="AX124"/>
  <c r="AW124"/>
  <c r="AV124"/>
  <c r="AU124"/>
  <c r="AT124"/>
  <c r="AS124"/>
  <c r="AR124"/>
  <c r="AQ124"/>
  <c r="S124"/>
  <c r="Y25" s="1"/>
  <c r="R124"/>
  <c r="Q124"/>
  <c r="Y24" s="1"/>
  <c r="P124"/>
  <c r="E124"/>
  <c r="AZ123"/>
  <c r="AY123"/>
  <c r="AX123"/>
  <c r="AW123"/>
  <c r="AV123"/>
  <c r="AU123"/>
  <c r="AT123"/>
  <c r="AS123"/>
  <c r="AR123"/>
  <c r="AQ123"/>
  <c r="S123"/>
  <c r="W25" s="1"/>
  <c r="R123"/>
  <c r="V25" s="1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S25" s="1"/>
  <c r="R122"/>
  <c r="R25" s="1"/>
  <c r="Q122"/>
  <c r="S24" s="1"/>
  <c r="P122"/>
  <c r="R24" s="1"/>
  <c r="E122"/>
  <c r="AZ121"/>
  <c r="AY121"/>
  <c r="AX121"/>
  <c r="AW121"/>
  <c r="AV121"/>
  <c r="AU121"/>
  <c r="AT121"/>
  <c r="AS121"/>
  <c r="AR121"/>
  <c r="AQ121"/>
  <c r="S121"/>
  <c r="R121"/>
  <c r="Q121"/>
  <c r="Q24" s="1"/>
  <c r="P121"/>
  <c r="P24" s="1"/>
  <c r="E121"/>
  <c r="AZ120"/>
  <c r="AY120"/>
  <c r="AX120"/>
  <c r="AW120"/>
  <c r="AV120"/>
  <c r="AU120"/>
  <c r="AT120"/>
  <c r="AS120"/>
  <c r="AR120"/>
  <c r="AQ120"/>
  <c r="S120"/>
  <c r="O25" s="1"/>
  <c r="R120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M25" s="1"/>
  <c r="R119"/>
  <c r="L25" s="1"/>
  <c r="Q119"/>
  <c r="P119"/>
  <c r="E119"/>
  <c r="AZ118"/>
  <c r="AY118"/>
  <c r="AX118"/>
  <c r="AW118"/>
  <c r="AV118"/>
  <c r="AU118"/>
  <c r="AT118"/>
  <c r="AS118"/>
  <c r="AR118"/>
  <c r="AQ118"/>
  <c r="S118"/>
  <c r="K25" s="1"/>
  <c r="R118"/>
  <c r="Q118"/>
  <c r="K24" s="1"/>
  <c r="P118"/>
  <c r="J24" s="1"/>
  <c r="E118"/>
  <c r="AZ117"/>
  <c r="AY117"/>
  <c r="AX117"/>
  <c r="AW117"/>
  <c r="AV117"/>
  <c r="AU117"/>
  <c r="AT117"/>
  <c r="AS117"/>
  <c r="AR117"/>
  <c r="AQ117"/>
  <c r="S117"/>
  <c r="R117"/>
  <c r="Q117"/>
  <c r="I24" s="1"/>
  <c r="P117"/>
  <c r="H24" s="1"/>
  <c r="E117"/>
  <c r="AZ116"/>
  <c r="AY116"/>
  <c r="AX116"/>
  <c r="AW116"/>
  <c r="AV116"/>
  <c r="AU116"/>
  <c r="AT116"/>
  <c r="AS116"/>
  <c r="AR116"/>
  <c r="AQ116"/>
  <c r="S116"/>
  <c r="G25" s="1"/>
  <c r="R116"/>
  <c r="Q116"/>
  <c r="G24" s="1"/>
  <c r="P116"/>
  <c r="F24" s="1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U114" s="1"/>
  <c r="BF155" s="1"/>
  <c r="R114"/>
  <c r="Q114"/>
  <c r="AA21" s="1"/>
  <c r="P114"/>
  <c r="Z21" s="1"/>
  <c r="E114"/>
  <c r="AZ113"/>
  <c r="AY113"/>
  <c r="AX113"/>
  <c r="AW113"/>
  <c r="AV113"/>
  <c r="AU113"/>
  <c r="AT113"/>
  <c r="AS113"/>
  <c r="AR113"/>
  <c r="AQ113"/>
  <c r="S113"/>
  <c r="Y22" s="1"/>
  <c r="R113"/>
  <c r="Q113"/>
  <c r="P113"/>
  <c r="X21" s="1"/>
  <c r="E113"/>
  <c r="AZ112"/>
  <c r="AY112"/>
  <c r="AX112"/>
  <c r="AW112"/>
  <c r="AV112"/>
  <c r="AU112"/>
  <c r="AT112"/>
  <c r="AS112"/>
  <c r="AR112"/>
  <c r="AQ112"/>
  <c r="S112"/>
  <c r="W22" s="1"/>
  <c r="R112"/>
  <c r="V22" s="1"/>
  <c r="Q112"/>
  <c r="W21" s="1"/>
  <c r="P112"/>
  <c r="V21" s="1"/>
  <c r="E112"/>
  <c r="AZ111"/>
  <c r="AY111"/>
  <c r="AX111"/>
  <c r="AW111"/>
  <c r="AV111"/>
  <c r="AU111"/>
  <c r="AT111"/>
  <c r="AS111"/>
  <c r="AR111"/>
  <c r="AQ111"/>
  <c r="S111"/>
  <c r="R111"/>
  <c r="Q111"/>
  <c r="P111"/>
  <c r="E111"/>
  <c r="AZ110"/>
  <c r="AY110"/>
  <c r="AX110"/>
  <c r="AW110"/>
  <c r="AV110"/>
  <c r="AU110"/>
  <c r="AT110"/>
  <c r="AS110"/>
  <c r="AR110"/>
  <c r="AQ110"/>
  <c r="S110"/>
  <c r="R110"/>
  <c r="Q110"/>
  <c r="Q21" s="1"/>
  <c r="P110"/>
  <c r="P21" s="1"/>
  <c r="E110"/>
  <c r="AZ109"/>
  <c r="AY109"/>
  <c r="AX109"/>
  <c r="AW109"/>
  <c r="AV109"/>
  <c r="AU109"/>
  <c r="AT109"/>
  <c r="AS109"/>
  <c r="AR109"/>
  <c r="AQ109"/>
  <c r="S109"/>
  <c r="R109"/>
  <c r="Q109"/>
  <c r="P109"/>
  <c r="N21" s="1"/>
  <c r="E109"/>
  <c r="AZ108"/>
  <c r="AY108"/>
  <c r="AX108"/>
  <c r="AW108"/>
  <c r="AV108"/>
  <c r="AU108"/>
  <c r="AT108"/>
  <c r="AS108"/>
  <c r="AR108"/>
  <c r="AQ108"/>
  <c r="S108"/>
  <c r="U108" s="1"/>
  <c r="BH77" s="1"/>
  <c r="R108"/>
  <c r="L22" s="1"/>
  <c r="Q108"/>
  <c r="M21" s="1"/>
  <c r="P108"/>
  <c r="L21" s="1"/>
  <c r="E108"/>
  <c r="AZ107"/>
  <c r="AY107"/>
  <c r="AX107"/>
  <c r="AW107"/>
  <c r="AV107"/>
  <c r="AU107"/>
  <c r="AT107"/>
  <c r="AS107"/>
  <c r="AR107"/>
  <c r="AQ107"/>
  <c r="S107"/>
  <c r="K22" s="1"/>
  <c r="R107"/>
  <c r="Q107"/>
  <c r="P107"/>
  <c r="J21" s="1"/>
  <c r="E107"/>
  <c r="AZ106"/>
  <c r="AY106"/>
  <c r="AX106"/>
  <c r="AW106"/>
  <c r="AV106"/>
  <c r="AU106"/>
  <c r="AT106"/>
  <c r="AS106"/>
  <c r="AR106"/>
  <c r="AQ106"/>
  <c r="S106"/>
  <c r="U106" s="1"/>
  <c r="R106"/>
  <c r="Q106"/>
  <c r="I21" s="1"/>
  <c r="P106"/>
  <c r="H21" s="1"/>
  <c r="E106"/>
  <c r="AZ105"/>
  <c r="AY105"/>
  <c r="AX105"/>
  <c r="AW105"/>
  <c r="AV105"/>
  <c r="AU105"/>
  <c r="AT105"/>
  <c r="AS105"/>
  <c r="AR105"/>
  <c r="AQ105"/>
  <c r="S105"/>
  <c r="T105" s="1"/>
  <c r="R105"/>
  <c r="F22" s="1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AZ103"/>
  <c r="AY103"/>
  <c r="AX103"/>
  <c r="AW103"/>
  <c r="AV103"/>
  <c r="AU103"/>
  <c r="AT103"/>
  <c r="AS103"/>
  <c r="AR103"/>
  <c r="AQ103"/>
  <c r="S103"/>
  <c r="R103"/>
  <c r="Z19" s="1"/>
  <c r="Q103"/>
  <c r="AA18" s="1"/>
  <c r="P103"/>
  <c r="E103"/>
  <c r="AZ102"/>
  <c r="AY102"/>
  <c r="AX102"/>
  <c r="AW102"/>
  <c r="AV102"/>
  <c r="AU102"/>
  <c r="AT102"/>
  <c r="AS102"/>
  <c r="AR102"/>
  <c r="AQ102"/>
  <c r="S102"/>
  <c r="R102"/>
  <c r="Q102"/>
  <c r="Y18" s="1"/>
  <c r="P102"/>
  <c r="X18" s="1"/>
  <c r="E102"/>
  <c r="AZ101"/>
  <c r="AY101"/>
  <c r="AX101"/>
  <c r="AW101"/>
  <c r="AV101"/>
  <c r="AU101"/>
  <c r="AT101"/>
  <c r="AS101"/>
  <c r="AR101"/>
  <c r="AQ101"/>
  <c r="S101"/>
  <c r="T101" s="1"/>
  <c r="BA101" s="1"/>
  <c r="R101"/>
  <c r="Q101"/>
  <c r="W18" s="1"/>
  <c r="P101"/>
  <c r="V18" s="1"/>
  <c r="E101"/>
  <c r="AZ100"/>
  <c r="AY100"/>
  <c r="AX100"/>
  <c r="AW100"/>
  <c r="AV100"/>
  <c r="AU100"/>
  <c r="AT100"/>
  <c r="AS100"/>
  <c r="AR100"/>
  <c r="AQ100"/>
  <c r="S100"/>
  <c r="U100" s="1"/>
  <c r="R100"/>
  <c r="Q100"/>
  <c r="P100"/>
  <c r="E100"/>
  <c r="AZ99"/>
  <c r="AY99"/>
  <c r="AX99"/>
  <c r="AW99"/>
  <c r="AV99"/>
  <c r="AU99"/>
  <c r="AT99"/>
  <c r="AS99"/>
  <c r="AR99"/>
  <c r="AQ99"/>
  <c r="S99"/>
  <c r="R99"/>
  <c r="Q99"/>
  <c r="S18" s="1"/>
  <c r="P99"/>
  <c r="E99"/>
  <c r="AZ98"/>
  <c r="AY98"/>
  <c r="AX98"/>
  <c r="AW98"/>
  <c r="AV98"/>
  <c r="AU98"/>
  <c r="AT98"/>
  <c r="AS98"/>
  <c r="AR98"/>
  <c r="AQ98"/>
  <c r="S98"/>
  <c r="O19" s="1"/>
  <c r="R98"/>
  <c r="Q98"/>
  <c r="O18" s="1"/>
  <c r="P98"/>
  <c r="N18" s="1"/>
  <c r="AZ97"/>
  <c r="AY97"/>
  <c r="AX97"/>
  <c r="AW97"/>
  <c r="AV97"/>
  <c r="AU97"/>
  <c r="AT97"/>
  <c r="AS97"/>
  <c r="AR97"/>
  <c r="AQ97"/>
  <c r="R97"/>
  <c r="S97"/>
  <c r="Q97"/>
  <c r="M18" s="1"/>
  <c r="P97"/>
  <c r="L18" s="1"/>
  <c r="AZ96"/>
  <c r="AY96"/>
  <c r="AX96"/>
  <c r="AW96"/>
  <c r="AV96"/>
  <c r="AU96"/>
  <c r="AT96"/>
  <c r="AS96"/>
  <c r="AR96"/>
  <c r="AQ96"/>
  <c r="R96"/>
  <c r="S96"/>
  <c r="Q96"/>
  <c r="K18" s="1"/>
  <c r="P96"/>
  <c r="J18" s="1"/>
  <c r="AZ95"/>
  <c r="AY95"/>
  <c r="AX95"/>
  <c r="AW95"/>
  <c r="AV95"/>
  <c r="AU95"/>
  <c r="AT95"/>
  <c r="AS95"/>
  <c r="AR95"/>
  <c r="AQ95"/>
  <c r="R95"/>
  <c r="S95"/>
  <c r="I19" s="1"/>
  <c r="Q95"/>
  <c r="I18" s="1"/>
  <c r="P95"/>
  <c r="H18" s="1"/>
  <c r="AZ94"/>
  <c r="AY94"/>
  <c r="AX94"/>
  <c r="AW94"/>
  <c r="AV94"/>
  <c r="AU94"/>
  <c r="AT94"/>
  <c r="AS94"/>
  <c r="AR94"/>
  <c r="AQ94"/>
  <c r="S94"/>
  <c r="G19" s="1"/>
  <c r="R94"/>
  <c r="U94" s="1"/>
  <c r="AO94" s="1"/>
  <c r="Q94"/>
  <c r="G18" s="1"/>
  <c r="P94"/>
  <c r="F18" s="1"/>
  <c r="U93"/>
  <c r="T93"/>
  <c r="AZ92"/>
  <c r="AY92"/>
  <c r="AX92"/>
  <c r="AW92"/>
  <c r="AV92"/>
  <c r="AU92"/>
  <c r="AT92"/>
  <c r="AS92"/>
  <c r="AR92"/>
  <c r="AQ92"/>
  <c r="S92"/>
  <c r="R92"/>
  <c r="Z16" s="1"/>
  <c r="Q92"/>
  <c r="AA15" s="1"/>
  <c r="P92"/>
  <c r="Z15" s="1"/>
  <c r="AZ91"/>
  <c r="AY91"/>
  <c r="AX91"/>
  <c r="AW91"/>
  <c r="AV91"/>
  <c r="AU91"/>
  <c r="AT91"/>
  <c r="AS91"/>
  <c r="AR91"/>
  <c r="AQ91"/>
  <c r="S91"/>
  <c r="R91"/>
  <c r="X16" s="1"/>
  <c r="Q91"/>
  <c r="Y15" s="1"/>
  <c r="P91"/>
  <c r="X15" s="1"/>
  <c r="AZ90"/>
  <c r="AY90"/>
  <c r="AX90"/>
  <c r="AW90"/>
  <c r="AV90"/>
  <c r="AU90"/>
  <c r="AT90"/>
  <c r="AS90"/>
  <c r="AR90"/>
  <c r="AQ90"/>
  <c r="S90"/>
  <c r="W16" s="1"/>
  <c r="R90"/>
  <c r="Q90"/>
  <c r="W15" s="1"/>
  <c r="P90"/>
  <c r="V15" s="1"/>
  <c r="AZ89"/>
  <c r="AY89"/>
  <c r="AX89"/>
  <c r="AW89"/>
  <c r="AV89"/>
  <c r="AU89"/>
  <c r="AT89"/>
  <c r="AS89"/>
  <c r="AR89"/>
  <c r="AQ89"/>
  <c r="S89"/>
  <c r="R89"/>
  <c r="Q89"/>
  <c r="P89"/>
  <c r="AZ88"/>
  <c r="AY88"/>
  <c r="AX88"/>
  <c r="AW88"/>
  <c r="AV88"/>
  <c r="AU88"/>
  <c r="AT88"/>
  <c r="AS88"/>
  <c r="AR88"/>
  <c r="AQ88"/>
  <c r="S88"/>
  <c r="S16" s="1"/>
  <c r="R88"/>
  <c r="Q88"/>
  <c r="S15" s="1"/>
  <c r="P88"/>
  <c r="R15" s="1"/>
  <c r="AZ87"/>
  <c r="AY87"/>
  <c r="AX87"/>
  <c r="AW87"/>
  <c r="AV87"/>
  <c r="AU87"/>
  <c r="AT87"/>
  <c r="AS87"/>
  <c r="AR87"/>
  <c r="AQ87"/>
  <c r="S87"/>
  <c r="Q16" s="1"/>
  <c r="R87"/>
  <c r="P16" s="1"/>
  <c r="Q87"/>
  <c r="Q15" s="1"/>
  <c r="P87"/>
  <c r="P15" s="1"/>
  <c r="AZ86"/>
  <c r="AY86"/>
  <c r="AX86"/>
  <c r="AW86"/>
  <c r="AV86"/>
  <c r="AU86"/>
  <c r="AT86"/>
  <c r="AS86"/>
  <c r="AR86"/>
  <c r="AQ86"/>
  <c r="Q86"/>
  <c r="M15" s="1"/>
  <c r="P86"/>
  <c r="L15" s="1"/>
  <c r="AZ85"/>
  <c r="AY85"/>
  <c r="AX85"/>
  <c r="AW85"/>
  <c r="AV85"/>
  <c r="AU85"/>
  <c r="AT85"/>
  <c r="AS85"/>
  <c r="AR85"/>
  <c r="AQ85"/>
  <c r="Q85"/>
  <c r="K15" s="1"/>
  <c r="P85"/>
  <c r="J15" s="1"/>
  <c r="AZ84"/>
  <c r="AY84"/>
  <c r="AX84"/>
  <c r="AW84"/>
  <c r="AV84"/>
  <c r="AU84"/>
  <c r="AT84"/>
  <c r="AS84"/>
  <c r="AR84"/>
  <c r="AQ84"/>
  <c r="Q84"/>
  <c r="I15" s="1"/>
  <c r="P84"/>
  <c r="H15" s="1"/>
  <c r="AZ83"/>
  <c r="AY83"/>
  <c r="AX83"/>
  <c r="AW83"/>
  <c r="AV83"/>
  <c r="AU83"/>
  <c r="AT83"/>
  <c r="AS83"/>
  <c r="AR83"/>
  <c r="AQ83"/>
  <c r="S83"/>
  <c r="G16" s="1"/>
  <c r="R83"/>
  <c r="Q83"/>
  <c r="G15" s="1"/>
  <c r="P83"/>
  <c r="F15" s="1"/>
  <c r="U82"/>
  <c r="T82"/>
  <c r="AZ81"/>
  <c r="AY81"/>
  <c r="AX81"/>
  <c r="AW81"/>
  <c r="AV81"/>
  <c r="AU81"/>
  <c r="AT81"/>
  <c r="AS81"/>
  <c r="AR81"/>
  <c r="AQ81"/>
  <c r="S81"/>
  <c r="AA13" s="1"/>
  <c r="R81"/>
  <c r="Z13" s="1"/>
  <c r="Q81"/>
  <c r="AA12" s="1"/>
  <c r="P81"/>
  <c r="Z12" s="1"/>
  <c r="AZ80"/>
  <c r="AY80"/>
  <c r="AX80"/>
  <c r="AW80"/>
  <c r="AV80"/>
  <c r="AU80"/>
  <c r="AT80"/>
  <c r="AS80"/>
  <c r="AR80"/>
  <c r="AQ80"/>
  <c r="S80"/>
  <c r="R80"/>
  <c r="X13" s="1"/>
  <c r="Q80"/>
  <c r="Y12" s="1"/>
  <c r="P80"/>
  <c r="X12" s="1"/>
  <c r="AZ79"/>
  <c r="AY79"/>
  <c r="AX79"/>
  <c r="AW79"/>
  <c r="AV79"/>
  <c r="AU79"/>
  <c r="AT79"/>
  <c r="AS79"/>
  <c r="AR79"/>
  <c r="AQ79"/>
  <c r="S79"/>
  <c r="W13" s="1"/>
  <c r="R79"/>
  <c r="V13" s="1"/>
  <c r="Q79"/>
  <c r="W12" s="1"/>
  <c r="P79"/>
  <c r="V12" s="1"/>
  <c r="AZ78"/>
  <c r="AY78"/>
  <c r="AX78"/>
  <c r="AW78"/>
  <c r="AV78"/>
  <c r="AU78"/>
  <c r="AT78"/>
  <c r="AS78"/>
  <c r="AR78"/>
  <c r="AQ78"/>
  <c r="S78"/>
  <c r="R78"/>
  <c r="Q78"/>
  <c r="P78"/>
  <c r="AZ77"/>
  <c r="AY77"/>
  <c r="AX77"/>
  <c r="AW77"/>
  <c r="AV77"/>
  <c r="AU77"/>
  <c r="AT77"/>
  <c r="AS77"/>
  <c r="AR77"/>
  <c r="AQ77"/>
  <c r="S77"/>
  <c r="R77"/>
  <c r="R13" s="1"/>
  <c r="Q77"/>
  <c r="S12" s="1"/>
  <c r="P77"/>
  <c r="R12" s="1"/>
  <c r="AZ76"/>
  <c r="AY76"/>
  <c r="AX76"/>
  <c r="AW76"/>
  <c r="AV76"/>
  <c r="AU76"/>
  <c r="AT76"/>
  <c r="AS76"/>
  <c r="AR76"/>
  <c r="AQ76"/>
  <c r="S76"/>
  <c r="Q13" s="1"/>
  <c r="R76"/>
  <c r="Q76"/>
  <c r="Q12" s="1"/>
  <c r="P76"/>
  <c r="P12" s="1"/>
  <c r="AZ75"/>
  <c r="AY75"/>
  <c r="AX75"/>
  <c r="AW75"/>
  <c r="AV75"/>
  <c r="AU75"/>
  <c r="AT75"/>
  <c r="AS75"/>
  <c r="AR75"/>
  <c r="AQ75"/>
  <c r="Q75"/>
  <c r="O12" s="1"/>
  <c r="P75"/>
  <c r="N12" s="1"/>
  <c r="AZ74"/>
  <c r="AY74"/>
  <c r="AX74"/>
  <c r="AW74"/>
  <c r="AV74"/>
  <c r="AU74"/>
  <c r="AT74"/>
  <c r="AS74"/>
  <c r="AR74"/>
  <c r="AQ74"/>
  <c r="Q74"/>
  <c r="K12" s="1"/>
  <c r="P74"/>
  <c r="J12" s="1"/>
  <c r="AZ73"/>
  <c r="AY73"/>
  <c r="AX73"/>
  <c r="AW73"/>
  <c r="AV73"/>
  <c r="AU73"/>
  <c r="AT73"/>
  <c r="AS73"/>
  <c r="AR73"/>
  <c r="AQ73"/>
  <c r="Q73"/>
  <c r="I12" s="1"/>
  <c r="P73"/>
  <c r="H12" s="1"/>
  <c r="AZ72"/>
  <c r="AY72"/>
  <c r="AX72"/>
  <c r="AW72"/>
  <c r="AV72"/>
  <c r="AU72"/>
  <c r="AT72"/>
  <c r="AS72"/>
  <c r="AR72"/>
  <c r="AQ72"/>
  <c r="S72"/>
  <c r="G13" s="1"/>
  <c r="Q72"/>
  <c r="G12" s="1"/>
  <c r="P72"/>
  <c r="F12" s="1"/>
  <c r="U71"/>
  <c r="T71"/>
  <c r="AZ70"/>
  <c r="AY70"/>
  <c r="AX70"/>
  <c r="AW70"/>
  <c r="AV70"/>
  <c r="AU70"/>
  <c r="AT70"/>
  <c r="AS70"/>
  <c r="AR70"/>
  <c r="AQ70"/>
  <c r="S70"/>
  <c r="R70"/>
  <c r="Z10" s="1"/>
  <c r="Q70"/>
  <c r="AA9" s="1"/>
  <c r="P70"/>
  <c r="Z9" s="1"/>
  <c r="AZ69"/>
  <c r="AY69"/>
  <c r="AX69"/>
  <c r="AW69"/>
  <c r="AV69"/>
  <c r="AU69"/>
  <c r="AT69"/>
  <c r="AS69"/>
  <c r="AR69"/>
  <c r="AQ69"/>
  <c r="S69"/>
  <c r="R69"/>
  <c r="X10" s="1"/>
  <c r="Q69"/>
  <c r="Y9" s="1"/>
  <c r="P69"/>
  <c r="X9" s="1"/>
  <c r="AZ68"/>
  <c r="AY68"/>
  <c r="AX68"/>
  <c r="AW68"/>
  <c r="AV68"/>
  <c r="AU68"/>
  <c r="AT68"/>
  <c r="AS68"/>
  <c r="AR68"/>
  <c r="AQ68"/>
  <c r="S68"/>
  <c r="R68"/>
  <c r="V10" s="1"/>
  <c r="Q68"/>
  <c r="W9" s="1"/>
  <c r="P68"/>
  <c r="V9" s="1"/>
  <c r="AZ67"/>
  <c r="AY67"/>
  <c r="AX67"/>
  <c r="AW67"/>
  <c r="AV67"/>
  <c r="AU67"/>
  <c r="AT67"/>
  <c r="AS67"/>
  <c r="AR67"/>
  <c r="AQ67"/>
  <c r="S67"/>
  <c r="T67" s="1"/>
  <c r="BC67" s="1"/>
  <c r="R67"/>
  <c r="Q67"/>
  <c r="P67"/>
  <c r="AZ66"/>
  <c r="AY66"/>
  <c r="AX66"/>
  <c r="AW66"/>
  <c r="AV66"/>
  <c r="AU66"/>
  <c r="AT66"/>
  <c r="AS66"/>
  <c r="AR66"/>
  <c r="AQ66"/>
  <c r="S66"/>
  <c r="S10" s="1"/>
  <c r="R66"/>
  <c r="R10" s="1"/>
  <c r="Q66"/>
  <c r="S9" s="1"/>
  <c r="P66"/>
  <c r="R9" s="1"/>
  <c r="AZ65"/>
  <c r="AY65"/>
  <c r="AX65"/>
  <c r="AW65"/>
  <c r="AV65"/>
  <c r="AU65"/>
  <c r="AT65"/>
  <c r="AS65"/>
  <c r="AR65"/>
  <c r="AQ65"/>
  <c r="S65"/>
  <c r="Q10" s="1"/>
  <c r="AZ20" s="1"/>
  <c r="R65"/>
  <c r="P10" s="1"/>
  <c r="Q65"/>
  <c r="Q9" s="1"/>
  <c r="P65"/>
  <c r="P9" s="1"/>
  <c r="AZ64"/>
  <c r="AY64"/>
  <c r="AX64"/>
  <c r="AW64"/>
  <c r="AV64"/>
  <c r="AU64"/>
  <c r="AT64"/>
  <c r="AS64"/>
  <c r="AR64"/>
  <c r="AQ64"/>
  <c r="Q64"/>
  <c r="O9" s="1"/>
  <c r="P64"/>
  <c r="N9" s="1"/>
  <c r="AZ63"/>
  <c r="AY63"/>
  <c r="AX63"/>
  <c r="AW63"/>
  <c r="AV63"/>
  <c r="AU63"/>
  <c r="AT63"/>
  <c r="AS63"/>
  <c r="AR63"/>
  <c r="AQ63"/>
  <c r="Q63"/>
  <c r="M9" s="1"/>
  <c r="P63"/>
  <c r="L9" s="1"/>
  <c r="AZ62"/>
  <c r="AY62"/>
  <c r="AX62"/>
  <c r="AW62"/>
  <c r="AV62"/>
  <c r="AU62"/>
  <c r="AT62"/>
  <c r="AS62"/>
  <c r="AR62"/>
  <c r="AQ62"/>
  <c r="Q62"/>
  <c r="I9" s="1"/>
  <c r="P62"/>
  <c r="H9" s="1"/>
  <c r="AZ61"/>
  <c r="AY61"/>
  <c r="AX61"/>
  <c r="AW61"/>
  <c r="AV61"/>
  <c r="AU61"/>
  <c r="AT61"/>
  <c r="AS61"/>
  <c r="AR61"/>
  <c r="AQ61"/>
  <c r="Q61"/>
  <c r="G9" s="1"/>
  <c r="P61"/>
  <c r="F9" s="1"/>
  <c r="U60"/>
  <c r="T60"/>
  <c r="AZ59"/>
  <c r="AY59"/>
  <c r="AX59"/>
  <c r="AW59"/>
  <c r="AV59"/>
  <c r="AU59"/>
  <c r="AT59"/>
  <c r="AS59"/>
  <c r="AR59"/>
  <c r="AQ59"/>
  <c r="S59"/>
  <c r="AA7" s="1"/>
  <c r="R59"/>
  <c r="Q59"/>
  <c r="AA6" s="1"/>
  <c r="P59"/>
  <c r="Z6" s="1"/>
  <c r="AZ58"/>
  <c r="AY58"/>
  <c r="AX58"/>
  <c r="AW58"/>
  <c r="AV58"/>
  <c r="AU58"/>
  <c r="AT58"/>
  <c r="AS58"/>
  <c r="AR58"/>
  <c r="AQ58"/>
  <c r="S58"/>
  <c r="R58"/>
  <c r="X7" s="1"/>
  <c r="Q58"/>
  <c r="Y6" s="1"/>
  <c r="P58"/>
  <c r="X6" s="1"/>
  <c r="AZ57"/>
  <c r="AY57"/>
  <c r="AX57"/>
  <c r="AW57"/>
  <c r="AV57"/>
  <c r="AU57"/>
  <c r="AT57"/>
  <c r="AS57"/>
  <c r="AR57"/>
  <c r="AQ57"/>
  <c r="S57"/>
  <c r="W7" s="1"/>
  <c r="R57"/>
  <c r="Q57"/>
  <c r="W6" s="1"/>
  <c r="P57"/>
  <c r="V6" s="1"/>
  <c r="AZ56"/>
  <c r="AY56"/>
  <c r="AX56"/>
  <c r="AW56"/>
  <c r="AV56"/>
  <c r="AU56"/>
  <c r="AT56"/>
  <c r="AS56"/>
  <c r="AR56"/>
  <c r="AQ56"/>
  <c r="S56"/>
  <c r="R56"/>
  <c r="Q56"/>
  <c r="P56"/>
  <c r="AZ55"/>
  <c r="AY55"/>
  <c r="AX55"/>
  <c r="AW55"/>
  <c r="AV55"/>
  <c r="AU55"/>
  <c r="AT55"/>
  <c r="AS55"/>
  <c r="AR55"/>
  <c r="AQ55"/>
  <c r="S55"/>
  <c r="S7" s="1"/>
  <c r="R55"/>
  <c r="Q55"/>
  <c r="S6" s="1"/>
  <c r="P55"/>
  <c r="R6" s="1"/>
  <c r="AZ54"/>
  <c r="AY54"/>
  <c r="AX54"/>
  <c r="AW54"/>
  <c r="AV54"/>
  <c r="AU54"/>
  <c r="AT54"/>
  <c r="AS54"/>
  <c r="AR54"/>
  <c r="AQ54"/>
  <c r="S54"/>
  <c r="Q7" s="1"/>
  <c r="R54"/>
  <c r="Q54"/>
  <c r="Q6" s="1"/>
  <c r="P54"/>
  <c r="P6" s="1"/>
  <c r="AZ53"/>
  <c r="AY53"/>
  <c r="AX53"/>
  <c r="AW53"/>
  <c r="AV53"/>
  <c r="AU53"/>
  <c r="AT53"/>
  <c r="AS53"/>
  <c r="AR53"/>
  <c r="AQ53"/>
  <c r="Q53"/>
  <c r="O6" s="1"/>
  <c r="P53"/>
  <c r="N6" s="1"/>
  <c r="AZ52"/>
  <c r="AY52"/>
  <c r="AX52"/>
  <c r="AW52"/>
  <c r="AV52"/>
  <c r="AU52"/>
  <c r="AT52"/>
  <c r="AS52"/>
  <c r="AR52"/>
  <c r="AQ52"/>
  <c r="Q52"/>
  <c r="M6" s="1"/>
  <c r="P52"/>
  <c r="L6" s="1"/>
  <c r="AZ51"/>
  <c r="AY51"/>
  <c r="AX51"/>
  <c r="AW51"/>
  <c r="AV51"/>
  <c r="AU51"/>
  <c r="AT51"/>
  <c r="AS51"/>
  <c r="AR51"/>
  <c r="AQ51"/>
  <c r="Q51"/>
  <c r="K6" s="1"/>
  <c r="P51"/>
  <c r="J6" s="1"/>
  <c r="AZ50"/>
  <c r="AY50"/>
  <c r="AX50"/>
  <c r="AW50"/>
  <c r="AV50"/>
  <c r="AU50"/>
  <c r="AT50"/>
  <c r="AS50"/>
  <c r="AR50"/>
  <c r="AQ50"/>
  <c r="Q50"/>
  <c r="G6" s="1"/>
  <c r="P50"/>
  <c r="F6" s="1"/>
  <c r="U49"/>
  <c r="T49"/>
  <c r="BE48"/>
  <c r="AZ48"/>
  <c r="AY48"/>
  <c r="AX48"/>
  <c r="AW48"/>
  <c r="AV48"/>
  <c r="AU48"/>
  <c r="AT48"/>
  <c r="AS48"/>
  <c r="AR48"/>
  <c r="AQ48"/>
  <c r="S48"/>
  <c r="AA4" s="1"/>
  <c r="R48"/>
  <c r="Q48"/>
  <c r="AA3" s="1"/>
  <c r="P48"/>
  <c r="AZ47"/>
  <c r="AY47"/>
  <c r="AX47"/>
  <c r="AW47"/>
  <c r="AV47"/>
  <c r="AU47"/>
  <c r="AT47"/>
  <c r="AS47"/>
  <c r="AR47"/>
  <c r="AQ47"/>
  <c r="S47"/>
  <c r="R47"/>
  <c r="X4" s="1"/>
  <c r="Q47"/>
  <c r="Y3" s="1"/>
  <c r="P47"/>
  <c r="X3" s="1"/>
  <c r="AZ46"/>
  <c r="AY46"/>
  <c r="AX46"/>
  <c r="AW46"/>
  <c r="AV46"/>
  <c r="AU46"/>
  <c r="AT46"/>
  <c r="AS46"/>
  <c r="AR46"/>
  <c r="AQ46"/>
  <c r="S46"/>
  <c r="R46"/>
  <c r="V4" s="1"/>
  <c r="Q46"/>
  <c r="W3" s="1"/>
  <c r="P46"/>
  <c r="V3" s="1"/>
  <c r="AZ45"/>
  <c r="AY45"/>
  <c r="AX45"/>
  <c r="AW45"/>
  <c r="AV45"/>
  <c r="AU45"/>
  <c r="AT45"/>
  <c r="AS45"/>
  <c r="AR45"/>
  <c r="AQ45"/>
  <c r="S45"/>
  <c r="R45"/>
  <c r="Q45"/>
  <c r="P45"/>
  <c r="AZ44"/>
  <c r="AY44"/>
  <c r="AX44"/>
  <c r="AW44"/>
  <c r="AV44"/>
  <c r="AU44"/>
  <c r="AT44"/>
  <c r="AS44"/>
  <c r="AR44"/>
  <c r="AQ44"/>
  <c r="S44"/>
  <c r="S4" s="1"/>
  <c r="R44"/>
  <c r="R4" s="1"/>
  <c r="Q44"/>
  <c r="P44"/>
  <c r="R3" s="1"/>
  <c r="AZ43"/>
  <c r="AY43"/>
  <c r="AX43"/>
  <c r="AW43"/>
  <c r="AV43"/>
  <c r="AU43"/>
  <c r="AT43"/>
  <c r="AS43"/>
  <c r="AR43"/>
  <c r="AQ43"/>
  <c r="S43"/>
  <c r="Q4" s="1"/>
  <c r="R43"/>
  <c r="P4" s="1"/>
  <c r="Q43"/>
  <c r="Q3" s="1"/>
  <c r="P43"/>
  <c r="P3" s="1"/>
  <c r="AZ42"/>
  <c r="AY42"/>
  <c r="AX42"/>
  <c r="AW42"/>
  <c r="AV42"/>
  <c r="AU42"/>
  <c r="AT42"/>
  <c r="AS42"/>
  <c r="AR42"/>
  <c r="AQ42"/>
  <c r="Q42"/>
  <c r="O3" s="1"/>
  <c r="P42"/>
  <c r="N3" s="1"/>
  <c r="AZ41"/>
  <c r="AY41"/>
  <c r="AX41"/>
  <c r="AW41"/>
  <c r="AV41"/>
  <c r="AU41"/>
  <c r="AT41"/>
  <c r="AS41"/>
  <c r="AR41"/>
  <c r="AQ41"/>
  <c r="Q41"/>
  <c r="M3" s="1"/>
  <c r="P41"/>
  <c r="L3" s="1"/>
  <c r="AZ40"/>
  <c r="AY40"/>
  <c r="AX40"/>
  <c r="AW40"/>
  <c r="AV40"/>
  <c r="AU40"/>
  <c r="AT40"/>
  <c r="AS40"/>
  <c r="AR40"/>
  <c r="AQ40"/>
  <c r="R40" s="1"/>
  <c r="J4" s="1"/>
  <c r="Q40"/>
  <c r="K3" s="1"/>
  <c r="P40"/>
  <c r="J3" s="1"/>
  <c r="AZ39"/>
  <c r="AY39"/>
  <c r="AX39"/>
  <c r="AW39"/>
  <c r="AV39"/>
  <c r="AU39"/>
  <c r="AT39"/>
  <c r="AS39"/>
  <c r="AR39"/>
  <c r="AQ39"/>
  <c r="Q39"/>
  <c r="I3" s="1"/>
  <c r="P39"/>
  <c r="H3" s="1"/>
  <c r="AY35"/>
  <c r="AY33"/>
  <c r="M33"/>
  <c r="BG32"/>
  <c r="AY32"/>
  <c r="T31"/>
  <c r="S31"/>
  <c r="Q31"/>
  <c r="N31"/>
  <c r="AY30"/>
  <c r="R30"/>
  <c r="P30"/>
  <c r="N30"/>
  <c r="BG29"/>
  <c r="BF29"/>
  <c r="BE29"/>
  <c r="BD29"/>
  <c r="BC29"/>
  <c r="BB29"/>
  <c r="BA29"/>
  <c r="AZ29"/>
  <c r="AY29"/>
  <c r="N28"/>
  <c r="BE27"/>
  <c r="AY27"/>
  <c r="T27"/>
  <c r="H27"/>
  <c r="BD26"/>
  <c r="BC26"/>
  <c r="BB26"/>
  <c r="BA26"/>
  <c r="AZ26"/>
  <c r="AY26"/>
  <c r="AX26"/>
  <c r="Z25"/>
  <c r="P25"/>
  <c r="N25"/>
  <c r="BB24" s="1"/>
  <c r="H25"/>
  <c r="AY24"/>
  <c r="X24"/>
  <c r="M24"/>
  <c r="L24"/>
  <c r="AY23"/>
  <c r="N22"/>
  <c r="J22"/>
  <c r="AY21"/>
  <c r="Y21"/>
  <c r="O21"/>
  <c r="K21"/>
  <c r="BC20"/>
  <c r="BB20"/>
  <c r="AY20"/>
  <c r="Y19"/>
  <c r="V19"/>
  <c r="AY18"/>
  <c r="Z18"/>
  <c r="R18"/>
  <c r="AY17"/>
  <c r="AY15"/>
  <c r="AY14"/>
  <c r="Y13"/>
  <c r="P13"/>
  <c r="AA10"/>
  <c r="Z3"/>
  <c r="S3"/>
  <c r="Z2"/>
  <c r="X2"/>
  <c r="V2"/>
  <c r="R2"/>
  <c r="P2"/>
  <c r="N2"/>
  <c r="L2"/>
  <c r="J2"/>
  <c r="H2"/>
  <c r="F2"/>
  <c r="M22" i="12"/>
  <c r="G25"/>
  <c r="O25"/>
  <c r="F28"/>
  <c r="J28"/>
  <c r="N28"/>
  <c r="R28"/>
  <c r="X28"/>
  <c r="K31"/>
  <c r="AZ30" s="1"/>
  <c r="U144"/>
  <c r="BF35"/>
  <c r="M34"/>
  <c r="U34"/>
  <c r="Y34"/>
  <c r="T106"/>
  <c r="U111"/>
  <c r="T116"/>
  <c r="F26" s="1"/>
  <c r="T120"/>
  <c r="T136"/>
  <c r="T140"/>
  <c r="T144"/>
  <c r="T150"/>
  <c r="T152"/>
  <c r="U155"/>
  <c r="AM155" s="1"/>
  <c r="U67"/>
  <c r="AO67" s="1"/>
  <c r="T111" i="14"/>
  <c r="T112"/>
  <c r="BC112" s="1"/>
  <c r="T113"/>
  <c r="BA113" s="1"/>
  <c r="T114"/>
  <c r="BC114" s="1"/>
  <c r="U116"/>
  <c r="T117"/>
  <c r="U120"/>
  <c r="O26" s="1"/>
  <c r="T121"/>
  <c r="T125"/>
  <c r="T127"/>
  <c r="T129"/>
  <c r="BA129" s="1"/>
  <c r="T133"/>
  <c r="BC133" s="1"/>
  <c r="U134"/>
  <c r="U138"/>
  <c r="T139"/>
  <c r="BD139" s="1"/>
  <c r="T141"/>
  <c r="L32" s="1"/>
  <c r="U142"/>
  <c r="T143"/>
  <c r="T145"/>
  <c r="T32" s="1"/>
  <c r="U146"/>
  <c r="AO146" s="1"/>
  <c r="T147"/>
  <c r="T149"/>
  <c r="BC149" s="1"/>
  <c r="T153"/>
  <c r="BB153" s="1"/>
  <c r="T157"/>
  <c r="BB157" s="1"/>
  <c r="Y19"/>
  <c r="U101"/>
  <c r="V13"/>
  <c r="Z13"/>
  <c r="T78"/>
  <c r="BB78" s="1"/>
  <c r="U79"/>
  <c r="AM79" s="1"/>
  <c r="U68"/>
  <c r="AM68" s="1"/>
  <c r="U56"/>
  <c r="BF117" s="1"/>
  <c r="V22" i="11"/>
  <c r="O25"/>
  <c r="BF24"/>
  <c r="I28"/>
  <c r="Q28"/>
  <c r="K31"/>
  <c r="O31"/>
  <c r="BB30" s="1"/>
  <c r="W31"/>
  <c r="J34"/>
  <c r="U112"/>
  <c r="U113"/>
  <c r="BG144" s="1"/>
  <c r="U123"/>
  <c r="BE134" s="1"/>
  <c r="T124"/>
  <c r="X26" s="1"/>
  <c r="U129"/>
  <c r="T140"/>
  <c r="BC140" s="1"/>
  <c r="T142"/>
  <c r="BA142" s="1"/>
  <c r="U145"/>
  <c r="U153"/>
  <c r="U155"/>
  <c r="U102"/>
  <c r="T90"/>
  <c r="AA13"/>
  <c r="BA35" s="1"/>
  <c r="Y10"/>
  <c r="BD33" i="5"/>
  <c r="T107"/>
  <c r="BC107" s="1"/>
  <c r="T123"/>
  <c r="BA123" s="1"/>
  <c r="T132"/>
  <c r="BB132" s="1"/>
  <c r="T155"/>
  <c r="BB155" s="1"/>
  <c r="T80"/>
  <c r="BA80" s="1"/>
  <c r="AX24" i="14"/>
  <c r="AO138"/>
  <c r="BA157"/>
  <c r="BF113" i="11"/>
  <c r="AM119"/>
  <c r="BE78"/>
  <c r="BC124"/>
  <c r="BA124"/>
  <c r="BB124"/>
  <c r="AM145"/>
  <c r="BA105" i="5"/>
  <c r="U44"/>
  <c r="BE105" s="1"/>
  <c r="U47"/>
  <c r="AO47" s="1"/>
  <c r="S19"/>
  <c r="W19"/>
  <c r="AA19"/>
  <c r="T103"/>
  <c r="T122"/>
  <c r="BD122" s="1"/>
  <c r="U127"/>
  <c r="G29" s="1"/>
  <c r="BA17" s="1"/>
  <c r="U132"/>
  <c r="AO132" s="1"/>
  <c r="U133"/>
  <c r="AO133" s="1"/>
  <c r="U134"/>
  <c r="T142"/>
  <c r="BB142" s="1"/>
  <c r="U155"/>
  <c r="AM155" s="1"/>
  <c r="BF91" i="14"/>
  <c r="O32"/>
  <c r="BE47"/>
  <c r="F29"/>
  <c r="BF89"/>
  <c r="BF45"/>
  <c r="BC121"/>
  <c r="BB112"/>
  <c r="BA112"/>
  <c r="BB24" i="11"/>
  <c r="BB11" i="12"/>
  <c r="S19" i="11"/>
  <c r="BD24" i="5"/>
  <c r="AA16"/>
  <c r="BG101"/>
  <c r="BF46"/>
  <c r="AO127"/>
  <c r="U80"/>
  <c r="BE141" s="1"/>
  <c r="Z7"/>
  <c r="BB5" i="12"/>
  <c r="BC23"/>
  <c r="BC35"/>
  <c r="U103"/>
  <c r="AM103" s="1"/>
  <c r="T103"/>
  <c r="BA103" s="1"/>
  <c r="BB14"/>
  <c r="U98"/>
  <c r="AM98" s="1"/>
  <c r="V23" i="14"/>
  <c r="U113"/>
  <c r="Y22"/>
  <c r="BD32" s="1"/>
  <c r="T122"/>
  <c r="R25"/>
  <c r="BD24" s="1"/>
  <c r="U122"/>
  <c r="BD122" s="1"/>
  <c r="U128"/>
  <c r="T132"/>
  <c r="P28"/>
  <c r="T140"/>
  <c r="J31"/>
  <c r="T150"/>
  <c r="H34"/>
  <c r="U150"/>
  <c r="BH59" s="1"/>
  <c r="T154"/>
  <c r="P35" s="1"/>
  <c r="U154"/>
  <c r="T120"/>
  <c r="BC120" s="1"/>
  <c r="N25"/>
  <c r="T130"/>
  <c r="BA130" s="1"/>
  <c r="U130"/>
  <c r="BF79" s="1"/>
  <c r="T134"/>
  <c r="BD134" s="1"/>
  <c r="T28"/>
  <c r="T138"/>
  <c r="F31"/>
  <c r="L34"/>
  <c r="U152"/>
  <c r="AO152" s="1"/>
  <c r="Y34"/>
  <c r="BE32" i="11"/>
  <c r="U128"/>
  <c r="AO128" s="1"/>
  <c r="T141"/>
  <c r="U144"/>
  <c r="T149"/>
  <c r="U32"/>
  <c r="M26"/>
  <c r="BG78"/>
  <c r="BC141"/>
  <c r="BF57" i="14"/>
  <c r="BG57"/>
  <c r="BG144"/>
  <c r="BE79"/>
  <c r="BE59"/>
  <c r="J32"/>
  <c r="U44"/>
  <c r="BE105" s="1"/>
  <c r="R13"/>
  <c r="S35" i="12"/>
  <c r="U101"/>
  <c r="BH112" s="1"/>
  <c r="T111"/>
  <c r="BH122" s="1"/>
  <c r="U116"/>
  <c r="U120"/>
  <c r="BF89" s="1"/>
  <c r="T123"/>
  <c r="V26" s="1"/>
  <c r="T133"/>
  <c r="U140"/>
  <c r="BD30"/>
  <c r="L35"/>
  <c r="S4"/>
  <c r="X4"/>
  <c r="U66"/>
  <c r="AM66" s="1"/>
  <c r="Q13"/>
  <c r="R32"/>
  <c r="BA140"/>
  <c r="BA106"/>
  <c r="BB106"/>
  <c r="AO144"/>
  <c r="T55"/>
  <c r="R8" s="1"/>
  <c r="T88"/>
  <c r="R17" s="1"/>
  <c r="R16"/>
  <c r="Z16"/>
  <c r="T99"/>
  <c r="BC99" s="1"/>
  <c r="J22"/>
  <c r="BC11" s="1"/>
  <c r="U107"/>
  <c r="L22"/>
  <c r="X22"/>
  <c r="U117"/>
  <c r="Z25"/>
  <c r="Y28"/>
  <c r="BF27" s="1"/>
  <c r="T135"/>
  <c r="BD135" s="1"/>
  <c r="U135"/>
  <c r="T139"/>
  <c r="BA139" s="1"/>
  <c r="H31"/>
  <c r="U139"/>
  <c r="AM139" s="1"/>
  <c r="T143"/>
  <c r="P31"/>
  <c r="BC30" s="1"/>
  <c r="U143"/>
  <c r="AM143" s="1"/>
  <c r="Z31"/>
  <c r="U147"/>
  <c r="T151"/>
  <c r="BA151" s="1"/>
  <c r="J34"/>
  <c r="U151"/>
  <c r="BG70" s="1"/>
  <c r="BC8"/>
  <c r="W10"/>
  <c r="N22"/>
  <c r="P22"/>
  <c r="BC21" s="1"/>
  <c r="U110"/>
  <c r="Q23" s="1"/>
  <c r="BB24"/>
  <c r="T98"/>
  <c r="BD98" s="1"/>
  <c r="U152"/>
  <c r="BF81" s="1"/>
  <c r="R29"/>
  <c r="BC139"/>
  <c r="BE146"/>
  <c r="BF146"/>
  <c r="BE56"/>
  <c r="M19" i="5"/>
  <c r="U47" i="12"/>
  <c r="AM47" s="1"/>
  <c r="BG27"/>
  <c r="U127"/>
  <c r="T145"/>
  <c r="U106"/>
  <c r="BE55" s="1"/>
  <c r="T112"/>
  <c r="BH133" s="1"/>
  <c r="U132"/>
  <c r="AO132" s="1"/>
  <c r="U136"/>
  <c r="BE157" s="1"/>
  <c r="Y29"/>
  <c r="BF32"/>
  <c r="BG87"/>
  <c r="BE87"/>
  <c r="AO98"/>
  <c r="BF114"/>
  <c r="AO24"/>
  <c r="AM110"/>
  <c r="AM99"/>
  <c r="BC103"/>
  <c r="J32"/>
  <c r="BC136"/>
  <c r="BG122"/>
  <c r="AO111"/>
  <c r="M29"/>
  <c r="AA32"/>
  <c r="BH58"/>
  <c r="BE118"/>
  <c r="H35"/>
  <c r="BA150"/>
  <c r="BA144"/>
  <c r="U89"/>
  <c r="BF120" s="1"/>
  <c r="U102"/>
  <c r="AO102" s="1"/>
  <c r="T114"/>
  <c r="Z23" s="1"/>
  <c r="AL30"/>
  <c r="U156"/>
  <c r="AM21"/>
  <c r="BB114"/>
  <c r="BC67"/>
  <c r="AA29"/>
  <c r="AM136"/>
  <c r="AO130"/>
  <c r="U55" i="14"/>
  <c r="T55"/>
  <c r="BA55" s="1"/>
  <c r="R7"/>
  <c r="U87" i="5"/>
  <c r="BE98" s="1"/>
  <c r="T87"/>
  <c r="BB87" s="1"/>
  <c r="T44" i="14"/>
  <c r="BB44" s="1"/>
  <c r="S5"/>
  <c r="S63" i="11"/>
  <c r="F16" i="5"/>
  <c r="T98"/>
  <c r="BC3" i="14"/>
  <c r="T47" i="12"/>
  <c r="BA47" s="1"/>
  <c r="Y4"/>
  <c r="AN33"/>
  <c r="D43"/>
  <c r="D45" s="1"/>
  <c r="D46" s="1"/>
  <c r="J19" i="5"/>
  <c r="H19"/>
  <c r="BB8" s="1"/>
  <c r="T95"/>
  <c r="BB95" s="1"/>
  <c r="U95"/>
  <c r="U97"/>
  <c r="M20" s="1"/>
  <c r="L19"/>
  <c r="T97"/>
  <c r="BA97" s="1"/>
  <c r="BB15"/>
  <c r="Q13" i="14"/>
  <c r="R10"/>
  <c r="T66"/>
  <c r="U66"/>
  <c r="AM66" s="1"/>
  <c r="J22" i="11"/>
  <c r="BE33"/>
  <c r="BG26"/>
  <c r="BE24" i="5"/>
  <c r="P17"/>
  <c r="BH55" i="12"/>
  <c r="BF54" i="5"/>
  <c r="BB149" i="11"/>
  <c r="BF47"/>
  <c r="AM154" i="14"/>
  <c r="BG103"/>
  <c r="BF103"/>
  <c r="Q35"/>
  <c r="BH103"/>
  <c r="BE103"/>
  <c r="AO154"/>
  <c r="BC150"/>
  <c r="BA150"/>
  <c r="BB150"/>
  <c r="H35"/>
  <c r="AM122"/>
  <c r="S26"/>
  <c r="BE111"/>
  <c r="BG111" i="12"/>
  <c r="BF99"/>
  <c r="BG99"/>
  <c r="K32"/>
  <c r="BF69"/>
  <c r="BE69"/>
  <c r="BA134" i="14"/>
  <c r="N32" i="5"/>
  <c r="BH101"/>
  <c r="BA132"/>
  <c r="BC123"/>
  <c r="BH113" i="12"/>
  <c r="AO152"/>
  <c r="BE81"/>
  <c r="H32"/>
  <c r="BB139"/>
  <c r="BC111"/>
  <c r="BD111"/>
  <c r="BA111"/>
  <c r="H26" i="14"/>
  <c r="BC117"/>
  <c r="BA117"/>
  <c r="BB117"/>
  <c r="BB113"/>
  <c r="BG113" i="12"/>
  <c r="BG79"/>
  <c r="BB24" i="14"/>
  <c r="BF157" i="12"/>
  <c r="BA133"/>
  <c r="BD120"/>
  <c r="BH70"/>
  <c r="BC88"/>
  <c r="M29" i="14"/>
  <c r="BD138"/>
  <c r="BF144"/>
  <c r="AO128"/>
  <c r="BD154"/>
  <c r="AM133" i="5"/>
  <c r="V35" i="14"/>
  <c r="BC157"/>
  <c r="R29"/>
  <c r="BA133"/>
  <c r="BA141"/>
  <c r="BB141"/>
  <c r="U122" i="5"/>
  <c r="T119"/>
  <c r="L26" s="1"/>
  <c r="T81" i="11"/>
  <c r="BD81" s="1"/>
  <c r="T156"/>
  <c r="BA156" s="1"/>
  <c r="AA22" i="5"/>
  <c r="P34"/>
  <c r="BC33" s="1"/>
  <c r="U67"/>
  <c r="U107"/>
  <c r="U123"/>
  <c r="BH134" s="1"/>
  <c r="T127"/>
  <c r="F29" s="1"/>
  <c r="BE30" i="11"/>
  <c r="T59"/>
  <c r="BB59" s="1"/>
  <c r="Z7"/>
  <c r="L28"/>
  <c r="BG33" i="12"/>
  <c r="Q16"/>
  <c r="BB15" s="1"/>
  <c r="Q25" i="5"/>
  <c r="T88"/>
  <c r="T110"/>
  <c r="P22"/>
  <c r="U119"/>
  <c r="BE78" s="1"/>
  <c r="U59" i="11"/>
  <c r="AM59" s="1"/>
  <c r="U81"/>
  <c r="T92"/>
  <c r="U92"/>
  <c r="T147"/>
  <c r="BB147" s="1"/>
  <c r="Z31"/>
  <c r="Z22" i="12"/>
  <c r="U114"/>
  <c r="BE155" s="1"/>
  <c r="T108" i="5"/>
  <c r="I25" i="11"/>
  <c r="U70" i="12"/>
  <c r="AM70" s="1"/>
  <c r="Z10"/>
  <c r="T70" i="14"/>
  <c r="BA70" s="1"/>
  <c r="AA10"/>
  <c r="AZ35" s="1"/>
  <c r="U70"/>
  <c r="BF151" s="1"/>
  <c r="U149"/>
  <c r="G35" s="1"/>
  <c r="BC17" s="1"/>
  <c r="G34"/>
  <c r="U136" i="11"/>
  <c r="AO136" s="1"/>
  <c r="T145"/>
  <c r="BH124" s="1"/>
  <c r="T157" i="12"/>
  <c r="P4" i="14"/>
  <c r="T56"/>
  <c r="BH117" s="1"/>
  <c r="W7"/>
  <c r="T146"/>
  <c r="BC146" s="1"/>
  <c r="U147"/>
  <c r="AA31"/>
  <c r="BG35" s="1"/>
  <c r="U132" i="11"/>
  <c r="AO132" s="1"/>
  <c r="U156"/>
  <c r="AM156" s="1"/>
  <c r="AX23" i="14"/>
  <c r="BF30"/>
  <c r="U59"/>
  <c r="AA8" s="1"/>
  <c r="U123"/>
  <c r="AM123" s="1"/>
  <c r="V25"/>
  <c r="I31"/>
  <c r="U139"/>
  <c r="U31"/>
  <c r="U145"/>
  <c r="BG124" s="1"/>
  <c r="W7" i="12"/>
  <c r="U90"/>
  <c r="BF131" s="1"/>
  <c r="L31"/>
  <c r="BA30" s="1"/>
  <c r="T141"/>
  <c r="BC141" s="1"/>
  <c r="U46" i="14"/>
  <c r="BE127" s="1"/>
  <c r="T46"/>
  <c r="T48"/>
  <c r="BA48" s="1"/>
  <c r="U48"/>
  <c r="BE149" s="1"/>
  <c r="AA4"/>
  <c r="AX35" s="1"/>
  <c r="U90"/>
  <c r="AO90" s="1"/>
  <c r="T90"/>
  <c r="V16"/>
  <c r="AA16"/>
  <c r="BB35" s="1"/>
  <c r="T92"/>
  <c r="BC92" s="1"/>
  <c r="U92"/>
  <c r="BG153" s="1"/>
  <c r="U125"/>
  <c r="AA26" s="1"/>
  <c r="AA25"/>
  <c r="U129"/>
  <c r="K29" s="1"/>
  <c r="J28"/>
  <c r="X28"/>
  <c r="BF27" s="1"/>
  <c r="U135"/>
  <c r="X7"/>
  <c r="BH156"/>
  <c r="AA17" i="11"/>
  <c r="BE146" i="14"/>
  <c r="Z17"/>
  <c r="BG131"/>
  <c r="BG30"/>
  <c r="AA29" i="11"/>
  <c r="Z32"/>
  <c r="BA147"/>
  <c r="AO81"/>
  <c r="AA14"/>
  <c r="BE152"/>
  <c r="BG152"/>
  <c r="BC24" i="5"/>
  <c r="BE66"/>
  <c r="BH66"/>
  <c r="K23"/>
  <c r="BD156" i="11"/>
  <c r="BB156"/>
  <c r="BG127" i="14"/>
  <c r="AM46"/>
  <c r="AM147"/>
  <c r="AA32"/>
  <c r="AO48"/>
  <c r="BG149"/>
  <c r="AA5"/>
  <c r="Z17" i="11"/>
  <c r="BA110" i="5"/>
  <c r="P23"/>
  <c r="BD127"/>
  <c r="BB127"/>
  <c r="BB141" i="12"/>
  <c r="BA141"/>
  <c r="BF124" i="14"/>
  <c r="AO145"/>
  <c r="BD145"/>
  <c r="AM145"/>
  <c r="BF101" i="11"/>
  <c r="BC56" i="14"/>
  <c r="AA11"/>
  <c r="AM114" i="12"/>
  <c r="BH150" i="11"/>
  <c r="AO59"/>
  <c r="BG150"/>
  <c r="BC59"/>
  <c r="Z8"/>
  <c r="W17" i="12"/>
  <c r="BC145" i="11"/>
  <c r="BB70" i="14"/>
  <c r="BC70"/>
  <c r="BG35" i="11"/>
  <c r="BG30"/>
  <c r="BF134" i="5"/>
  <c r="AZ6" i="18" l="1"/>
  <c r="BF95"/>
  <c r="AM54"/>
  <c r="BG95"/>
  <c r="AO54"/>
  <c r="BE95"/>
  <c r="BE53"/>
  <c r="AZ5" i="13"/>
  <c r="AX12"/>
  <c r="T72"/>
  <c r="BA72" s="1"/>
  <c r="U72"/>
  <c r="BH41"/>
  <c r="F14"/>
  <c r="BB72"/>
  <c r="R50" i="12"/>
  <c r="F7" s="1"/>
  <c r="S39"/>
  <c r="I4" s="1"/>
  <c r="U52" i="18"/>
  <c r="T52"/>
  <c r="L8" s="1"/>
  <c r="S84" i="14"/>
  <c r="I16" s="1"/>
  <c r="BA14" i="18"/>
  <c r="T86"/>
  <c r="BA86" s="1"/>
  <c r="U86"/>
  <c r="BE75" s="1"/>
  <c r="K16"/>
  <c r="AZ15" s="1"/>
  <c r="R87" i="11"/>
  <c r="P16" s="1"/>
  <c r="U72" i="18"/>
  <c r="AM72" s="1"/>
  <c r="AX12"/>
  <c r="T72"/>
  <c r="T73"/>
  <c r="BD73" s="1"/>
  <c r="AY12"/>
  <c r="U73"/>
  <c r="AZ8"/>
  <c r="BH8" s="1"/>
  <c r="F20"/>
  <c r="BA94"/>
  <c r="BH43"/>
  <c r="U76"/>
  <c r="AM76" s="1"/>
  <c r="BB12"/>
  <c r="BA20"/>
  <c r="T76"/>
  <c r="P14" s="1"/>
  <c r="U62" i="13"/>
  <c r="BF51" s="1"/>
  <c r="T62"/>
  <c r="H11" s="1"/>
  <c r="AY8"/>
  <c r="U40" i="18"/>
  <c r="BF61" s="1"/>
  <c r="S83" i="12"/>
  <c r="G16" s="1"/>
  <c r="BH50" i="18"/>
  <c r="AX3"/>
  <c r="BF50"/>
  <c r="AM39"/>
  <c r="BG50"/>
  <c r="AO39"/>
  <c r="BE50"/>
  <c r="AN7"/>
  <c r="T63" i="13"/>
  <c r="L11" s="1"/>
  <c r="U63"/>
  <c r="BE74" s="1"/>
  <c r="AZ9"/>
  <c r="AQ9"/>
  <c r="R51" i="14"/>
  <c r="J7" s="1"/>
  <c r="S97" i="11"/>
  <c r="M19" s="1"/>
  <c r="BB11" i="18"/>
  <c r="U96"/>
  <c r="AM96" s="1"/>
  <c r="AZ18"/>
  <c r="T96"/>
  <c r="R72" i="14"/>
  <c r="F13" s="1"/>
  <c r="BB50" i="13"/>
  <c r="BC50"/>
  <c r="BH39"/>
  <c r="BA50"/>
  <c r="BG39"/>
  <c r="BB63" i="18"/>
  <c r="BC63"/>
  <c r="U63"/>
  <c r="BD63" s="1"/>
  <c r="BA63"/>
  <c r="AO63"/>
  <c r="T83"/>
  <c r="BB83" s="1"/>
  <c r="U83"/>
  <c r="BG42" s="1"/>
  <c r="AQ3"/>
  <c r="AM131" i="5"/>
  <c r="BE90"/>
  <c r="AO89" i="14"/>
  <c r="AM89"/>
  <c r="BF59" i="18"/>
  <c r="I35"/>
  <c r="BG59"/>
  <c r="BE59"/>
  <c r="BE79"/>
  <c r="M29"/>
  <c r="BF43"/>
  <c r="BG43"/>
  <c r="BE43"/>
  <c r="G20"/>
  <c r="BG81"/>
  <c r="BE81"/>
  <c r="AL21" i="12"/>
  <c r="Q29" i="18"/>
  <c r="BG101"/>
  <c r="BE45"/>
  <c r="BG45"/>
  <c r="AM123" i="5"/>
  <c r="BG89" i="12"/>
  <c r="BD113" i="14"/>
  <c r="BC155" i="5"/>
  <c r="BF101"/>
  <c r="BE101"/>
  <c r="BA142"/>
  <c r="BB116" i="12"/>
  <c r="BA139" i="14"/>
  <c r="AL18" i="5"/>
  <c r="M22"/>
  <c r="U145" i="12"/>
  <c r="BB33" i="14"/>
  <c r="BB139" i="18"/>
  <c r="BD139"/>
  <c r="BC150"/>
  <c r="BA132"/>
  <c r="BC124"/>
  <c r="BB116"/>
  <c r="BH101"/>
  <c r="BD47"/>
  <c r="BC156"/>
  <c r="BH124"/>
  <c r="BH78"/>
  <c r="BH138"/>
  <c r="BG132"/>
  <c r="BE132"/>
  <c r="AM70"/>
  <c r="AO84"/>
  <c r="BC55"/>
  <c r="BC81"/>
  <c r="BB67"/>
  <c r="BC66"/>
  <c r="X5"/>
  <c r="BD145" i="13"/>
  <c r="BE124"/>
  <c r="BE156"/>
  <c r="BF156"/>
  <c r="BG88"/>
  <c r="BH88"/>
  <c r="BA100"/>
  <c r="AO89"/>
  <c r="BG120"/>
  <c r="BF152"/>
  <c r="BH111"/>
  <c r="BH121"/>
  <c r="BD42"/>
  <c r="AM42"/>
  <c r="BH83"/>
  <c r="BB69"/>
  <c r="BH139"/>
  <c r="BH124" i="12"/>
  <c r="BE26" i="14"/>
  <c r="W26"/>
  <c r="BD59" i="11"/>
  <c r="AA8"/>
  <c r="AO114" i="12"/>
  <c r="U32" i="14"/>
  <c r="BH124"/>
  <c r="L32" i="12"/>
  <c r="V32" i="14"/>
  <c r="AM48"/>
  <c r="BC147" i="11"/>
  <c r="BH48" i="14"/>
  <c r="BF125" i="11"/>
  <c r="BG156" i="14"/>
  <c r="T92" i="5"/>
  <c r="BA145" i="14"/>
  <c r="BG59"/>
  <c r="Q32" i="12"/>
  <c r="BH105" i="14"/>
  <c r="BC113"/>
  <c r="BG81" i="12"/>
  <c r="M35"/>
  <c r="BD132" i="5"/>
  <c r="BC142"/>
  <c r="BB134" i="14"/>
  <c r="BB97" i="5"/>
  <c r="AO122" i="14"/>
  <c r="AM132" i="12"/>
  <c r="I32"/>
  <c r="BC145"/>
  <c r="U43" i="5"/>
  <c r="BE144" i="14"/>
  <c r="AM132" i="5"/>
  <c r="Q29"/>
  <c r="T133"/>
  <c r="BE46"/>
  <c r="J29" i="14"/>
  <c r="U128" i="5"/>
  <c r="BB107"/>
  <c r="BC116" i="12"/>
  <c r="BB129" i="14"/>
  <c r="U142" i="5"/>
  <c r="T150"/>
  <c r="T134"/>
  <c r="BH123" s="1"/>
  <c r="AO24"/>
  <c r="U151"/>
  <c r="U156"/>
  <c r="BG125" s="1"/>
  <c r="M25" i="11"/>
  <c r="BA24" s="1"/>
  <c r="T56"/>
  <c r="BB56" s="1"/>
  <c r="T123" i="14"/>
  <c r="T135"/>
  <c r="BD140" i="18"/>
  <c r="BD150"/>
  <c r="BE112"/>
  <c r="BB132"/>
  <c r="AO125"/>
  <c r="BG156"/>
  <c r="BD124"/>
  <c r="AM117"/>
  <c r="BC116"/>
  <c r="BC47"/>
  <c r="BD145"/>
  <c r="BH139"/>
  <c r="BD48"/>
  <c r="BD156"/>
  <c r="BE124"/>
  <c r="AM119"/>
  <c r="BD133"/>
  <c r="BG112"/>
  <c r="AO70"/>
  <c r="BF151"/>
  <c r="BF53"/>
  <c r="AM84"/>
  <c r="BB58"/>
  <c r="BA55"/>
  <c r="AO68"/>
  <c r="BC67"/>
  <c r="AM67"/>
  <c r="BG118"/>
  <c r="AX23"/>
  <c r="U62"/>
  <c r="BF158" i="13"/>
  <c r="BA86"/>
  <c r="AM122"/>
  <c r="BD117"/>
  <c r="BD109"/>
  <c r="BF124"/>
  <c r="AM145"/>
  <c r="AM133"/>
  <c r="AO125"/>
  <c r="BG156"/>
  <c r="BE88"/>
  <c r="BB100"/>
  <c r="BF120"/>
  <c r="BH120"/>
  <c r="BE152"/>
  <c r="BC143"/>
  <c r="BE41"/>
  <c r="BF138"/>
  <c r="AO42"/>
  <c r="BE83"/>
  <c r="AO16"/>
  <c r="AA11"/>
  <c r="BH151"/>
  <c r="BC69"/>
  <c r="BD65"/>
  <c r="BD44"/>
  <c r="BH96"/>
  <c r="BA64"/>
  <c r="W8"/>
  <c r="BF128"/>
  <c r="AM53"/>
  <c r="BC14"/>
  <c r="U73"/>
  <c r="BE52" s="1"/>
  <c r="AL13"/>
  <c r="BF47" i="18"/>
  <c r="BE47"/>
  <c r="BF67"/>
  <c r="BE67"/>
  <c r="BG57"/>
  <c r="I29"/>
  <c r="BE57"/>
  <c r="BF57"/>
  <c r="BF89"/>
  <c r="O26"/>
  <c r="BC119" i="5"/>
  <c r="BE156" i="14"/>
  <c r="X23"/>
  <c r="T29"/>
  <c r="BC134"/>
  <c r="AO44"/>
  <c r="Z11"/>
  <c r="AO123"/>
  <c r="AA17"/>
  <c r="BE124"/>
  <c r="BH46" i="5"/>
  <c r="BD146" i="14"/>
  <c r="BF149"/>
  <c r="BG78" i="5"/>
  <c r="BF156" i="14"/>
  <c r="BD35" i="12"/>
  <c r="BD92" i="11"/>
  <c r="BB145" i="14"/>
  <c r="BH146" i="12"/>
  <c r="AM152"/>
  <c r="BC132" i="5"/>
  <c r="P29"/>
  <c r="BD142"/>
  <c r="BD145" i="12"/>
  <c r="BE89"/>
  <c r="BE99"/>
  <c r="T43" i="5"/>
  <c r="I29" i="11"/>
  <c r="BG46" i="5"/>
  <c r="AM127"/>
  <c r="BC145" i="14"/>
  <c r="T120" i="5"/>
  <c r="AM123" i="11"/>
  <c r="BA116" i="12"/>
  <c r="BB133" i="14"/>
  <c r="U146" i="5"/>
  <c r="U120"/>
  <c r="U145"/>
  <c r="U32" s="1"/>
  <c r="AX35" i="11"/>
  <c r="R65"/>
  <c r="P10" s="1"/>
  <c r="U100"/>
  <c r="BD32"/>
  <c r="U117"/>
  <c r="U134"/>
  <c r="BE123" s="1"/>
  <c r="R61" i="14"/>
  <c r="F10" s="1"/>
  <c r="BC24"/>
  <c r="BH53" i="18"/>
  <c r="BC132"/>
  <c r="BH156"/>
  <c r="BA124"/>
  <c r="BD116"/>
  <c r="BH145"/>
  <c r="BB130"/>
  <c r="BH79"/>
  <c r="AO101"/>
  <c r="BF112"/>
  <c r="BG151"/>
  <c r="BA40"/>
  <c r="I17"/>
  <c r="BD68"/>
  <c r="BC58"/>
  <c r="BB55"/>
  <c r="BB81"/>
  <c r="BH129"/>
  <c r="AO67"/>
  <c r="AO22"/>
  <c r="AQ31"/>
  <c r="AM31"/>
  <c r="AL28"/>
  <c r="AM10"/>
  <c r="AM147" i="13"/>
  <c r="BB110"/>
  <c r="AM91"/>
  <c r="BB86"/>
  <c r="BA117"/>
  <c r="BG124"/>
  <c r="AO133"/>
  <c r="BH156"/>
  <c r="BF88"/>
  <c r="G14"/>
  <c r="BH85"/>
  <c r="BF83"/>
  <c r="BC76"/>
  <c r="BA69"/>
  <c r="BA65"/>
  <c r="BF95"/>
  <c r="BD48"/>
  <c r="BA44"/>
  <c r="BB64"/>
  <c r="AO53"/>
  <c r="BH105"/>
  <c r="AQ27"/>
  <c r="BB8" i="18"/>
  <c r="S95" i="11"/>
  <c r="I19" s="1"/>
  <c r="U98" i="18"/>
  <c r="AO98" s="1"/>
  <c r="T98"/>
  <c r="K4" i="13"/>
  <c r="T40"/>
  <c r="J5" s="1"/>
  <c r="AO40"/>
  <c r="BG61"/>
  <c r="BE61"/>
  <c r="BF61"/>
  <c r="AM40"/>
  <c r="T73"/>
  <c r="H14" s="1"/>
  <c r="AO7"/>
  <c r="AQ6"/>
  <c r="AM64" i="18"/>
  <c r="AO64"/>
  <c r="BE85"/>
  <c r="BG85"/>
  <c r="AP9"/>
  <c r="AR9" s="1"/>
  <c r="BA64"/>
  <c r="BB64"/>
  <c r="R39" i="5"/>
  <c r="AO7" i="18"/>
  <c r="AL19"/>
  <c r="T95"/>
  <c r="BA95" s="1"/>
  <c r="U95"/>
  <c r="AO95" s="1"/>
  <c r="BC95"/>
  <c r="U43"/>
  <c r="Q5" s="1"/>
  <c r="AX20"/>
  <c r="BB3"/>
  <c r="T43"/>
  <c r="P5" s="1"/>
  <c r="R53" i="14"/>
  <c r="N7" s="1"/>
  <c r="T87" i="18"/>
  <c r="BC87" s="1"/>
  <c r="U87"/>
  <c r="BE98" s="1"/>
  <c r="BA65"/>
  <c r="AO65"/>
  <c r="BF96"/>
  <c r="AM65"/>
  <c r="BH96"/>
  <c r="BD65"/>
  <c r="BE96"/>
  <c r="BG96"/>
  <c r="T61"/>
  <c r="AX9"/>
  <c r="U61"/>
  <c r="BG40" s="1"/>
  <c r="AO4"/>
  <c r="U41" i="13"/>
  <c r="M5" s="1"/>
  <c r="AX14"/>
  <c r="T41"/>
  <c r="AX5" i="18"/>
  <c r="U50"/>
  <c r="AO50" s="1"/>
  <c r="AX6"/>
  <c r="T50"/>
  <c r="AM50"/>
  <c r="J8" i="13"/>
  <c r="BC51"/>
  <c r="BA51"/>
  <c r="BB51"/>
  <c r="U51"/>
  <c r="BE62" s="1"/>
  <c r="K7"/>
  <c r="S61" i="5"/>
  <c r="G10" s="1"/>
  <c r="AM19" i="18"/>
  <c r="T97"/>
  <c r="U97"/>
  <c r="BB14"/>
  <c r="BC97"/>
  <c r="BA97"/>
  <c r="AQ18"/>
  <c r="T53"/>
  <c r="U53"/>
  <c r="BA12"/>
  <c r="U75"/>
  <c r="T75"/>
  <c r="BB75" s="1"/>
  <c r="AQ15"/>
  <c r="AX3" i="13"/>
  <c r="AX8"/>
  <c r="U39"/>
  <c r="T39"/>
  <c r="H5" s="1"/>
  <c r="BF43" i="12"/>
  <c r="BG43"/>
  <c r="BE55" i="5"/>
  <c r="AO106"/>
  <c r="BF55"/>
  <c r="AM106"/>
  <c r="Q17" i="12"/>
  <c r="BG98"/>
  <c r="BF98"/>
  <c r="AM87"/>
  <c r="BE98"/>
  <c r="AO87"/>
  <c r="BB113"/>
  <c r="BA113"/>
  <c r="BG56" i="11"/>
  <c r="BE56"/>
  <c r="I26"/>
  <c r="BD129" i="14"/>
  <c r="AO129"/>
  <c r="BG68"/>
  <c r="BB134" i="5"/>
  <c r="BC134"/>
  <c r="T78" i="11"/>
  <c r="U78"/>
  <c r="S25"/>
  <c r="U122"/>
  <c r="T122"/>
  <c r="S7" i="12"/>
  <c r="U55"/>
  <c r="BF106" s="1"/>
  <c r="U91"/>
  <c r="BF142" s="1"/>
  <c r="Y16"/>
  <c r="AO156" i="11"/>
  <c r="BG125"/>
  <c r="BG155" i="12"/>
  <c r="AA23"/>
  <c r="BA140" i="11"/>
  <c r="BB140"/>
  <c r="R31" i="5"/>
  <c r="BD30" s="1"/>
  <c r="T144"/>
  <c r="R32" s="1"/>
  <c r="Y34"/>
  <c r="U158"/>
  <c r="BG147" s="1"/>
  <c r="G32" i="11"/>
  <c r="BE47"/>
  <c r="BG47"/>
  <c r="I31"/>
  <c r="U139"/>
  <c r="T158"/>
  <c r="X34"/>
  <c r="T56" i="12"/>
  <c r="BB56" s="1"/>
  <c r="U56"/>
  <c r="BE117" s="1"/>
  <c r="Z7"/>
  <c r="T59"/>
  <c r="BC59" s="1"/>
  <c r="R10"/>
  <c r="T66"/>
  <c r="BB66" s="1"/>
  <c r="W13"/>
  <c r="U79"/>
  <c r="AA16"/>
  <c r="U92"/>
  <c r="AO92" s="1"/>
  <c r="T92"/>
  <c r="BA92" s="1"/>
  <c r="U97"/>
  <c r="T97"/>
  <c r="AA25"/>
  <c r="BE35" s="1"/>
  <c r="U125"/>
  <c r="H28"/>
  <c r="T128"/>
  <c r="U128"/>
  <c r="AM128" s="1"/>
  <c r="U58" i="11"/>
  <c r="BD134" i="5"/>
  <c r="BA99" i="12"/>
  <c r="U29" i="11"/>
  <c r="AN24" i="5"/>
  <c r="T70" i="12"/>
  <c r="T78"/>
  <c r="T96"/>
  <c r="AL27"/>
  <c r="V5" i="14"/>
  <c r="BB46"/>
  <c r="BF58"/>
  <c r="AO139"/>
  <c r="BE58"/>
  <c r="AO122" i="5"/>
  <c r="AM122"/>
  <c r="BB98"/>
  <c r="BA98"/>
  <c r="BA112" i="12"/>
  <c r="BB112"/>
  <c r="BC112"/>
  <c r="BD112"/>
  <c r="BH48" i="11"/>
  <c r="BA149"/>
  <c r="BD149"/>
  <c r="F35"/>
  <c r="BG123" i="5"/>
  <c r="U29"/>
  <c r="AO134"/>
  <c r="F31"/>
  <c r="T138"/>
  <c r="BG70"/>
  <c r="BE70"/>
  <c r="BF70"/>
  <c r="AO151"/>
  <c r="K25" i="11"/>
  <c r="AZ24" s="1"/>
  <c r="U118"/>
  <c r="Z25"/>
  <c r="U125"/>
  <c r="T125"/>
  <c r="M28"/>
  <c r="T130"/>
  <c r="R28"/>
  <c r="BC27" s="1"/>
  <c r="U133"/>
  <c r="AO149"/>
  <c r="BG48"/>
  <c r="G35"/>
  <c r="BC17" s="1"/>
  <c r="AM149"/>
  <c r="AA7" i="12"/>
  <c r="U59"/>
  <c r="BG121"/>
  <c r="BF121"/>
  <c r="K25"/>
  <c r="AZ24" s="1"/>
  <c r="U118"/>
  <c r="BE118" i="13"/>
  <c r="BG118"/>
  <c r="AM67"/>
  <c r="AO67"/>
  <c r="Q32" i="18"/>
  <c r="BG102"/>
  <c r="BF102"/>
  <c r="AO143"/>
  <c r="BD143"/>
  <c r="BE102"/>
  <c r="BH102"/>
  <c r="AM56"/>
  <c r="BH117"/>
  <c r="AO56"/>
  <c r="BG117"/>
  <c r="BD56"/>
  <c r="BF117"/>
  <c r="Y20"/>
  <c r="BE143"/>
  <c r="BG113"/>
  <c r="BH143"/>
  <c r="BF143"/>
  <c r="BH113"/>
  <c r="BD102"/>
  <c r="AM102"/>
  <c r="BG143"/>
  <c r="AO102"/>
  <c r="BF113"/>
  <c r="AO61"/>
  <c r="AM61"/>
  <c r="BF40"/>
  <c r="BF26" i="14"/>
  <c r="BE30"/>
  <c r="BD149"/>
  <c r="BG48"/>
  <c r="BH153" i="11"/>
  <c r="AM92"/>
  <c r="BE106" i="14"/>
  <c r="BF106"/>
  <c r="O29" i="5"/>
  <c r="AO131"/>
  <c r="BF90"/>
  <c r="BG90"/>
  <c r="BE77"/>
  <c r="AM108"/>
  <c r="BE124"/>
  <c r="AO145"/>
  <c r="G34"/>
  <c r="T149"/>
  <c r="BH118"/>
  <c r="BG118"/>
  <c r="BE58" i="12"/>
  <c r="AO139"/>
  <c r="BD139"/>
  <c r="BF58"/>
  <c r="BG58"/>
  <c r="BC135"/>
  <c r="BA135"/>
  <c r="X29"/>
  <c r="BF94" i="5"/>
  <c r="BG94"/>
  <c r="AO43"/>
  <c r="BE94"/>
  <c r="BB132" i="14"/>
  <c r="BA132"/>
  <c r="BB122"/>
  <c r="BC122"/>
  <c r="BA114"/>
  <c r="BB114"/>
  <c r="Z23"/>
  <c r="U146" i="12"/>
  <c r="BE135" s="1"/>
  <c r="V31"/>
  <c r="T146"/>
  <c r="AA31"/>
  <c r="BG35" s="1"/>
  <c r="T147"/>
  <c r="G34"/>
  <c r="U149"/>
  <c r="U150"/>
  <c r="BE59" s="1"/>
  <c r="I34"/>
  <c r="N34"/>
  <c r="BB33" s="1"/>
  <c r="U153"/>
  <c r="T153"/>
  <c r="Q34"/>
  <c r="U154"/>
  <c r="BG103" s="1"/>
  <c r="S35" i="18"/>
  <c r="BE114"/>
  <c r="BD155"/>
  <c r="AM155"/>
  <c r="AO155"/>
  <c r="AA32"/>
  <c r="BD147"/>
  <c r="AO147"/>
  <c r="BG158"/>
  <c r="AM147"/>
  <c r="BE158"/>
  <c r="BH158"/>
  <c r="BF158"/>
  <c r="BD138"/>
  <c r="BC138"/>
  <c r="BB138"/>
  <c r="BD129"/>
  <c r="AO129"/>
  <c r="AM129"/>
  <c r="AM121"/>
  <c r="BF100"/>
  <c r="BE100"/>
  <c r="BH100"/>
  <c r="BD121"/>
  <c r="AO121"/>
  <c r="Z11"/>
  <c r="BD70"/>
  <c r="BH151"/>
  <c r="BC70"/>
  <c r="BB70"/>
  <c r="BA70"/>
  <c r="V5"/>
  <c r="BA46"/>
  <c r="BB46"/>
  <c r="BD46"/>
  <c r="BH127"/>
  <c r="BC46"/>
  <c r="BF141"/>
  <c r="BE141"/>
  <c r="AO80"/>
  <c r="BH141"/>
  <c r="BG141"/>
  <c r="S11"/>
  <c r="BF107"/>
  <c r="AM66"/>
  <c r="BE107"/>
  <c r="BH107"/>
  <c r="AO66"/>
  <c r="O8"/>
  <c r="AM53"/>
  <c r="BG84"/>
  <c r="BE84"/>
  <c r="AO53"/>
  <c r="BF84"/>
  <c r="AL30" i="5"/>
  <c r="BD70" i="14"/>
  <c r="BD145" i="11"/>
  <c r="BH151" i="14"/>
  <c r="BC81" i="11"/>
  <c r="AM100"/>
  <c r="BB92" i="14"/>
  <c r="T87" i="12"/>
  <c r="U130" i="11"/>
  <c r="T48"/>
  <c r="AO113"/>
  <c r="AM96" i="12"/>
  <c r="BB123"/>
  <c r="S25"/>
  <c r="BD24" s="1"/>
  <c r="BB99"/>
  <c r="U139" i="5"/>
  <c r="T154" i="11"/>
  <c r="T118"/>
  <c r="F34"/>
  <c r="U28"/>
  <c r="AM21" i="5"/>
  <c r="BB145" i="11"/>
  <c r="BH134" i="14"/>
  <c r="I32"/>
  <c r="BF68"/>
  <c r="BD114" i="12"/>
  <c r="Q29" i="11"/>
  <c r="S26" i="5"/>
  <c r="Z14" i="11"/>
  <c r="BB146" i="14"/>
  <c r="BH135"/>
  <c r="AO100" i="11"/>
  <c r="T35"/>
  <c r="AO119" i="5"/>
  <c r="BF48" i="14"/>
  <c r="BE157" i="11"/>
  <c r="BH125"/>
  <c r="BA46" i="14"/>
  <c r="U112" i="5"/>
  <c r="S5"/>
  <c r="BG124"/>
  <c r="AM134" i="11"/>
  <c r="BA123" i="12"/>
  <c r="AO138" i="11"/>
  <c r="U122" i="12"/>
  <c r="AO121"/>
  <c r="U105"/>
  <c r="T28" i="5"/>
  <c r="T125" i="12"/>
  <c r="AM30"/>
  <c r="BF118" i="13"/>
  <c r="BE131" i="14"/>
  <c r="AM90"/>
  <c r="AO70"/>
  <c r="BE151"/>
  <c r="BA92" i="11"/>
  <c r="BC92"/>
  <c r="AO117" i="12"/>
  <c r="BG56"/>
  <c r="BH56"/>
  <c r="I26"/>
  <c r="BC55"/>
  <c r="BB55"/>
  <c r="BE57" i="5"/>
  <c r="AM128"/>
  <c r="AO128"/>
  <c r="BF135"/>
  <c r="W32"/>
  <c r="AO153" i="11"/>
  <c r="O35"/>
  <c r="BC152" i="12"/>
  <c r="BA152"/>
  <c r="BB152"/>
  <c r="U124" i="5"/>
  <c r="X25"/>
  <c r="BE32" s="1"/>
  <c r="T124"/>
  <c r="X26" s="1"/>
  <c r="AA25"/>
  <c r="BG24" s="1"/>
  <c r="T125"/>
  <c r="BC125" s="1"/>
  <c r="U125"/>
  <c r="T143"/>
  <c r="U143"/>
  <c r="P31"/>
  <c r="BC30" s="1"/>
  <c r="X10" i="11"/>
  <c r="T69"/>
  <c r="BB69" s="1"/>
  <c r="W13"/>
  <c r="T79"/>
  <c r="P25"/>
  <c r="BC24" s="1"/>
  <c r="U121"/>
  <c r="T121"/>
  <c r="I34"/>
  <c r="T150"/>
  <c r="BB150" s="1"/>
  <c r="T153"/>
  <c r="BA153" s="1"/>
  <c r="N34"/>
  <c r="T95" i="12"/>
  <c r="BA95" s="1"/>
  <c r="U95"/>
  <c r="Y22"/>
  <c r="BD32" s="1"/>
  <c r="U113"/>
  <c r="AM121"/>
  <c r="BG100"/>
  <c r="BF100"/>
  <c r="P5" i="13"/>
  <c r="BA43"/>
  <c r="BC43"/>
  <c r="BB43"/>
  <c r="X14" i="18"/>
  <c r="BB80"/>
  <c r="BC80"/>
  <c r="BD80"/>
  <c r="BA80"/>
  <c r="L5" i="13"/>
  <c r="AL5" s="1"/>
  <c r="BA41"/>
  <c r="BC41"/>
  <c r="BB41"/>
  <c r="M17" i="18"/>
  <c r="AO86"/>
  <c r="AZ14"/>
  <c r="AZ9"/>
  <c r="BB48" i="14"/>
  <c r="BH149"/>
  <c r="Z5"/>
  <c r="BF134"/>
  <c r="BG134"/>
  <c r="BA157" i="12"/>
  <c r="BC157"/>
  <c r="AO123" i="5"/>
  <c r="BG134"/>
  <c r="BA87"/>
  <c r="BC87"/>
  <c r="M31"/>
  <c r="BA30" s="1"/>
  <c r="T141"/>
  <c r="U141"/>
  <c r="BD135" i="14"/>
  <c r="BF146"/>
  <c r="AM81" i="11"/>
  <c r="BF152"/>
  <c r="BE46" i="12"/>
  <c r="AM127"/>
  <c r="BF46"/>
  <c r="BC143"/>
  <c r="BD143"/>
  <c r="AO135"/>
  <c r="BG146"/>
  <c r="AM135"/>
  <c r="BG24"/>
  <c r="K23"/>
  <c r="AM107"/>
  <c r="BE66"/>
  <c r="AO120"/>
  <c r="AM120"/>
  <c r="O26"/>
  <c r="BB103"/>
  <c r="BD103"/>
  <c r="BH154"/>
  <c r="AO100" i="5"/>
  <c r="AM100"/>
  <c r="Z32" i="14"/>
  <c r="BB147"/>
  <c r="BA147"/>
  <c r="BC147"/>
  <c r="AO142"/>
  <c r="BE91"/>
  <c r="AM142"/>
  <c r="BG91"/>
  <c r="BG123"/>
  <c r="AO134"/>
  <c r="AM134"/>
  <c r="BE123"/>
  <c r="Z26"/>
  <c r="BC125"/>
  <c r="BA125"/>
  <c r="BD125"/>
  <c r="BE45"/>
  <c r="BG45"/>
  <c r="G26"/>
  <c r="BC150" i="12"/>
  <c r="BB150"/>
  <c r="BB136"/>
  <c r="BA136"/>
  <c r="Z29"/>
  <c r="BC106"/>
  <c r="H23"/>
  <c r="U88" i="5"/>
  <c r="AO88" s="1"/>
  <c r="R16"/>
  <c r="BB23" s="1"/>
  <c r="V16"/>
  <c r="T90"/>
  <c r="F19"/>
  <c r="T94"/>
  <c r="F20" s="1"/>
  <c r="N19"/>
  <c r="BB18" s="1"/>
  <c r="U98"/>
  <c r="X13" i="14"/>
  <c r="T80"/>
  <c r="T81"/>
  <c r="AA13"/>
  <c r="BA35" s="1"/>
  <c r="U81"/>
  <c r="BF120"/>
  <c r="BE120"/>
  <c r="BG120"/>
  <c r="X19"/>
  <c r="T102"/>
  <c r="BA102" s="1"/>
  <c r="J25"/>
  <c r="U118"/>
  <c r="T118"/>
  <c r="M25"/>
  <c r="T119"/>
  <c r="BF105" i="5"/>
  <c r="AM27"/>
  <c r="AZ23" i="12"/>
  <c r="AM24"/>
  <c r="AQ24" s="1"/>
  <c r="AA11"/>
  <c r="BH58" i="14"/>
  <c r="BE68"/>
  <c r="BE101" i="11"/>
  <c r="BE111" i="5"/>
  <c r="BB92" i="11"/>
  <c r="AO59" i="14"/>
  <c r="BF131"/>
  <c r="AZ35" i="12"/>
  <c r="BD88" i="5"/>
  <c r="BD152" i="12"/>
  <c r="T133" i="11"/>
  <c r="BF48"/>
  <c r="T139" i="5"/>
  <c r="W26"/>
  <c r="BA145" i="11"/>
  <c r="T32"/>
  <c r="BE134" i="14"/>
  <c r="BG58"/>
  <c r="AO90" i="12"/>
  <c r="BH68" i="14"/>
  <c r="AM129"/>
  <c r="BH155" i="12"/>
  <c r="BF155"/>
  <c r="V35"/>
  <c r="BA146" i="14"/>
  <c r="BC156" i="11"/>
  <c r="BC88" i="5"/>
  <c r="AO149" i="14"/>
  <c r="AM149"/>
  <c r="BE125" i="11"/>
  <c r="U35"/>
  <c r="W17" i="14"/>
  <c r="I22" i="5"/>
  <c r="BF57"/>
  <c r="J32" i="11"/>
  <c r="AM138"/>
  <c r="BC149"/>
  <c r="BG106" i="14"/>
  <c r="T105" i="12"/>
  <c r="BC123"/>
  <c r="BB88"/>
  <c r="BD99"/>
  <c r="AM117"/>
  <c r="H25"/>
  <c r="AL25" s="1"/>
  <c r="Q26"/>
  <c r="BA134" i="5"/>
  <c r="U149"/>
  <c r="T29"/>
  <c r="F31" i="11"/>
  <c r="V22" i="12"/>
  <c r="BE117" i="18"/>
  <c r="BA101" i="12"/>
  <c r="BC101"/>
  <c r="BB101"/>
  <c r="U109"/>
  <c r="O22"/>
  <c r="BB21" s="1"/>
  <c r="M25"/>
  <c r="BA24" s="1"/>
  <c r="U119"/>
  <c r="T119"/>
  <c r="W25"/>
  <c r="BE24" s="1"/>
  <c r="U123"/>
  <c r="T124"/>
  <c r="Y25"/>
  <c r="T154"/>
  <c r="P34"/>
  <c r="U124" i="14"/>
  <c r="Y25"/>
  <c r="I28"/>
  <c r="T128"/>
  <c r="N28"/>
  <c r="AL28" s="1"/>
  <c r="T131"/>
  <c r="U132"/>
  <c r="Q28"/>
  <c r="AA28"/>
  <c r="U136"/>
  <c r="K31"/>
  <c r="U140"/>
  <c r="M34"/>
  <c r="BA33" s="1"/>
  <c r="T152"/>
  <c r="AM45" i="18"/>
  <c r="BE116"/>
  <c r="BH116"/>
  <c r="BG116"/>
  <c r="BD45"/>
  <c r="AO45"/>
  <c r="BD127" i="13"/>
  <c r="AM127"/>
  <c r="BB118"/>
  <c r="BC118"/>
  <c r="AO107"/>
  <c r="BD107"/>
  <c r="AM107"/>
  <c r="S20"/>
  <c r="BD99"/>
  <c r="BE110"/>
  <c r="AM99"/>
  <c r="BF129"/>
  <c r="BG129"/>
  <c r="Z8"/>
  <c r="BB59"/>
  <c r="Y5"/>
  <c r="BE138"/>
  <c r="AM47"/>
  <c r="BH138"/>
  <c r="BG138"/>
  <c r="BD39"/>
  <c r="AN24" i="12"/>
  <c r="T149"/>
  <c r="AQ22" i="18"/>
  <c r="AM150" i="14"/>
  <c r="AO150"/>
  <c r="I35"/>
  <c r="BE124" i="11"/>
  <c r="BF124"/>
  <c r="W20" i="14"/>
  <c r="AO101"/>
  <c r="AM138"/>
  <c r="BF47"/>
  <c r="G32"/>
  <c r="BA127"/>
  <c r="BC127"/>
  <c r="BB127"/>
  <c r="AM111" i="12"/>
  <c r="BF122"/>
  <c r="AM144"/>
  <c r="BE113"/>
  <c r="S32"/>
  <c r="T91" i="5"/>
  <c r="Y16"/>
  <c r="BB32" s="1"/>
  <c r="Q22"/>
  <c r="BC21" s="1"/>
  <c r="U110"/>
  <c r="BF78" i="11"/>
  <c r="AO119"/>
  <c r="O28"/>
  <c r="BA27" s="1"/>
  <c r="U131"/>
  <c r="T139"/>
  <c r="H31"/>
  <c r="P31"/>
  <c r="AL31" s="1"/>
  <c r="U143"/>
  <c r="W35" i="18"/>
  <c r="BH136"/>
  <c r="BG136"/>
  <c r="AO157"/>
  <c r="AM157"/>
  <c r="BD157"/>
  <c r="BF136"/>
  <c r="AM149"/>
  <c r="BD149"/>
  <c r="AO149"/>
  <c r="AO141"/>
  <c r="AM141"/>
  <c r="BF80"/>
  <c r="BE90"/>
  <c r="AM131"/>
  <c r="BD131"/>
  <c r="BH90"/>
  <c r="BG90"/>
  <c r="R26"/>
  <c r="AO23" s="1"/>
  <c r="BD122"/>
  <c r="BC122"/>
  <c r="BB122"/>
  <c r="BB21"/>
  <c r="AO16"/>
  <c r="AX6" i="13"/>
  <c r="AX5"/>
  <c r="T100" i="5"/>
  <c r="BA100" s="1"/>
  <c r="T113"/>
  <c r="F34" i="12"/>
  <c r="AX33" s="1"/>
  <c r="BF116" i="18"/>
  <c r="AQ21"/>
  <c r="BJ21" s="1"/>
  <c r="BB92" i="13"/>
  <c r="BD47"/>
  <c r="BA138" i="14"/>
  <c r="BB138"/>
  <c r="BE57"/>
  <c r="I29"/>
  <c r="J23" i="5"/>
  <c r="BA107"/>
  <c r="BF143" i="11"/>
  <c r="BE143"/>
  <c r="AM120" i="14"/>
  <c r="BE89"/>
  <c r="BG89"/>
  <c r="L34" i="11"/>
  <c r="BA33" s="1"/>
  <c r="T152"/>
  <c r="BC152" s="1"/>
  <c r="U152"/>
  <c r="BG81" s="1"/>
  <c r="O31" i="12"/>
  <c r="BB30" s="1"/>
  <c r="T142"/>
  <c r="AO145"/>
  <c r="BG124"/>
  <c r="D41" i="14"/>
  <c r="D43" s="1"/>
  <c r="D40"/>
  <c r="BH131" i="18"/>
  <c r="BC90"/>
  <c r="BA90"/>
  <c r="BF111"/>
  <c r="AO100"/>
  <c r="BD100"/>
  <c r="BG121"/>
  <c r="BG111"/>
  <c r="BF121"/>
  <c r="BH121"/>
  <c r="BH111"/>
  <c r="F35" i="13"/>
  <c r="BA149"/>
  <c r="BC149"/>
  <c r="BB149"/>
  <c r="Z29"/>
  <c r="BD136"/>
  <c r="BH157"/>
  <c r="BC136"/>
  <c r="BB136"/>
  <c r="H29"/>
  <c r="BH57"/>
  <c r="BA128"/>
  <c r="BD128"/>
  <c r="BC128"/>
  <c r="N26"/>
  <c r="BH89"/>
  <c r="BD120"/>
  <c r="BC120"/>
  <c r="BB120"/>
  <c r="V23"/>
  <c r="BH133"/>
  <c r="BC112"/>
  <c r="BB112"/>
  <c r="BA112"/>
  <c r="W20"/>
  <c r="BH132"/>
  <c r="BG132"/>
  <c r="H17"/>
  <c r="BB84"/>
  <c r="BE108"/>
  <c r="BH108"/>
  <c r="S14"/>
  <c r="BG108"/>
  <c r="AO77"/>
  <c r="N8"/>
  <c r="BB53"/>
  <c r="BA53"/>
  <c r="BH84"/>
  <c r="BD53"/>
  <c r="BE116"/>
  <c r="BH116"/>
  <c r="AO45"/>
  <c r="BG116"/>
  <c r="AM45"/>
  <c r="AY3"/>
  <c r="X8"/>
  <c r="BC58"/>
  <c r="BB58"/>
  <c r="BA58"/>
  <c r="BE140"/>
  <c r="Y11"/>
  <c r="AN32" s="1"/>
  <c r="BC74"/>
  <c r="BB74"/>
  <c r="BA74"/>
  <c r="BD74"/>
  <c r="BE86"/>
  <c r="O14"/>
  <c r="BG86"/>
  <c r="Q35"/>
  <c r="BE103"/>
  <c r="O32"/>
  <c r="AM142"/>
  <c r="R29"/>
  <c r="BD133"/>
  <c r="R35"/>
  <c r="BC155"/>
  <c r="V20"/>
  <c r="AO29" s="1"/>
  <c r="BC101"/>
  <c r="K7" i="18"/>
  <c r="T51"/>
  <c r="J8" s="1"/>
  <c r="U51"/>
  <c r="K8" s="1"/>
  <c r="BB102" i="12"/>
  <c r="BF32" i="14"/>
  <c r="BE24"/>
  <c r="BF81"/>
  <c r="BB145" i="12"/>
  <c r="BB111"/>
  <c r="BH81"/>
  <c r="AO110"/>
  <c r="BD150" i="14"/>
  <c r="BE122" i="12"/>
  <c r="BC102"/>
  <c r="T32"/>
  <c r="T109"/>
  <c r="U108"/>
  <c r="T107"/>
  <c r="BB35"/>
  <c r="BF59" i="14"/>
  <c r="BG47"/>
  <c r="F35"/>
  <c r="T158" i="12"/>
  <c r="BB158" s="1"/>
  <c r="U124"/>
  <c r="BD33"/>
  <c r="BF30"/>
  <c r="AZ24" i="14"/>
  <c r="R40" i="12"/>
  <c r="J4" s="1"/>
  <c r="AO91" i="18"/>
  <c r="Y17"/>
  <c r="BB27" i="14"/>
  <c r="BB30" i="5"/>
  <c r="T89"/>
  <c r="BB89" s="1"/>
  <c r="AL21"/>
  <c r="AL24"/>
  <c r="AP24" s="1"/>
  <c r="AL27"/>
  <c r="U45" i="11"/>
  <c r="T128"/>
  <c r="U140"/>
  <c r="BH69" s="1"/>
  <c r="U141" i="12"/>
  <c r="R75" i="14"/>
  <c r="T89"/>
  <c r="BA156" i="18"/>
  <c r="BF124"/>
  <c r="BG124"/>
  <c r="BD130"/>
  <c r="BB65"/>
  <c r="AX32"/>
  <c r="BB32"/>
  <c r="BC64"/>
  <c r="H20"/>
  <c r="BF129"/>
  <c r="BH85"/>
  <c r="BD66"/>
  <c r="BH33"/>
  <c r="AM23"/>
  <c r="BG26"/>
  <c r="BH26" s="1"/>
  <c r="BH45"/>
  <c r="BD78" i="13"/>
  <c r="BH117"/>
  <c r="BH119"/>
  <c r="AP27"/>
  <c r="AL4" i="18"/>
  <c r="BH123" i="14"/>
  <c r="AM142" i="5"/>
  <c r="U92"/>
  <c r="T131"/>
  <c r="U47" i="11"/>
  <c r="BA23" i="12"/>
  <c r="BC136" i="18"/>
  <c r="BB156"/>
  <c r="AO145"/>
  <c r="BA130"/>
  <c r="BH125"/>
  <c r="BC65"/>
  <c r="BD64"/>
  <c r="AQ27"/>
  <c r="BJ27" s="1"/>
  <c r="BG129"/>
  <c r="BA66"/>
  <c r="AP18"/>
  <c r="AM7"/>
  <c r="BC134" i="13"/>
  <c r="BB67"/>
  <c r="AO56"/>
  <c r="AP24"/>
  <c r="BF58" i="18"/>
  <c r="BE58"/>
  <c r="AM33" i="12"/>
  <c r="AP31" i="18"/>
  <c r="AL22"/>
  <c r="AN13" i="13"/>
  <c r="AQ12"/>
  <c r="AY9" i="18"/>
  <c r="T62"/>
  <c r="BB51"/>
  <c r="BC51"/>
  <c r="AY11"/>
  <c r="BA51"/>
  <c r="AO51"/>
  <c r="AL7"/>
  <c r="BG62"/>
  <c r="AY6"/>
  <c r="BF51"/>
  <c r="AP6"/>
  <c r="AO62"/>
  <c r="BE51"/>
  <c r="BG51"/>
  <c r="BC74"/>
  <c r="AQ12"/>
  <c r="AO10"/>
  <c r="AQ10" s="1"/>
  <c r="AH10" s="1"/>
  <c r="BA74"/>
  <c r="U74"/>
  <c r="BD74" s="1"/>
  <c r="BB74"/>
  <c r="AP12"/>
  <c r="AX17"/>
  <c r="U42"/>
  <c r="BG83" s="1"/>
  <c r="T42"/>
  <c r="AP15"/>
  <c r="S61" i="14"/>
  <c r="G10" s="1"/>
  <c r="AX9" s="1"/>
  <c r="S85"/>
  <c r="K16" s="1"/>
  <c r="AZ3" i="18"/>
  <c r="AX14"/>
  <c r="T41"/>
  <c r="U41"/>
  <c r="M5" s="1"/>
  <c r="AZ6" i="13"/>
  <c r="AP6"/>
  <c r="T52"/>
  <c r="BC52" s="1"/>
  <c r="U52"/>
  <c r="AO52" s="1"/>
  <c r="AM7"/>
  <c r="AP3"/>
  <c r="T61"/>
  <c r="F11" s="1"/>
  <c r="G10"/>
  <c r="AY5" s="1"/>
  <c r="AM61"/>
  <c r="BG40"/>
  <c r="AO61"/>
  <c r="G11"/>
  <c r="BE40"/>
  <c r="R54" i="11"/>
  <c r="P7" s="1"/>
  <c r="BC157" i="13"/>
  <c r="BF136"/>
  <c r="BF125"/>
  <c r="AQ33"/>
  <c r="AM157"/>
  <c r="BG136"/>
  <c r="AO157"/>
  <c r="BD157"/>
  <c r="BA145"/>
  <c r="AM134"/>
  <c r="BH124"/>
  <c r="BC144"/>
  <c r="BG125"/>
  <c r="BG126" s="1"/>
  <c r="AN26"/>
  <c r="AM31"/>
  <c r="BA146"/>
  <c r="BA157"/>
  <c r="BH135"/>
  <c r="BB145"/>
  <c r="AO134"/>
  <c r="BH136"/>
  <c r="BE125"/>
  <c r="AP33"/>
  <c r="AQ24"/>
  <c r="AM155"/>
  <c r="BG146"/>
  <c r="BB157"/>
  <c r="BC145"/>
  <c r="BE123"/>
  <c r="BB156"/>
  <c r="AM156"/>
  <c r="BH102"/>
  <c r="BE134"/>
  <c r="BA114"/>
  <c r="BF103"/>
  <c r="BG91"/>
  <c r="BH91"/>
  <c r="BA133"/>
  <c r="AO122"/>
  <c r="BB153"/>
  <c r="BA155"/>
  <c r="AO123"/>
  <c r="BD122"/>
  <c r="BG103"/>
  <c r="AO142"/>
  <c r="BB133"/>
  <c r="BE111"/>
  <c r="BA143"/>
  <c r="BC154"/>
  <c r="BD142"/>
  <c r="BA106"/>
  <c r="AM154"/>
  <c r="AO154"/>
  <c r="BE91"/>
  <c r="BD141"/>
  <c r="BC133"/>
  <c r="BB155"/>
  <c r="BB143"/>
  <c r="AO23"/>
  <c r="BD101"/>
  <c r="BH131"/>
  <c r="AO101"/>
  <c r="BF112"/>
  <c r="BC92"/>
  <c r="BC84"/>
  <c r="BH153"/>
  <c r="AO13"/>
  <c r="BH15"/>
  <c r="BA18"/>
  <c r="BC98"/>
  <c r="BA101"/>
  <c r="BF132"/>
  <c r="AM101"/>
  <c r="BD92"/>
  <c r="BD84"/>
  <c r="AM19"/>
  <c r="BB23"/>
  <c r="BH23" s="1"/>
  <c r="BB101"/>
  <c r="BH112"/>
  <c r="BE132"/>
  <c r="BA92"/>
  <c r="BA84"/>
  <c r="BH53"/>
  <c r="AP12"/>
  <c r="AN16"/>
  <c r="AQ21"/>
  <c r="BK21" s="1"/>
  <c r="AP9"/>
  <c r="AZ18"/>
  <c r="BF67"/>
  <c r="BG67"/>
  <c r="K26"/>
  <c r="BE67"/>
  <c r="AO31"/>
  <c r="BB146"/>
  <c r="BG110"/>
  <c r="AM83"/>
  <c r="BF24"/>
  <c r="BH24" s="1"/>
  <c r="BD83"/>
  <c r="AL32"/>
  <c r="BD118"/>
  <c r="BG142"/>
  <c r="BG158"/>
  <c r="BC146"/>
  <c r="BC148" s="1"/>
  <c r="BH146"/>
  <c r="BF146"/>
  <c r="BD130"/>
  <c r="BA118"/>
  <c r="BC110"/>
  <c r="BB102"/>
  <c r="AO99"/>
  <c r="BC94"/>
  <c r="BC104" s="1"/>
  <c r="AO91"/>
  <c r="BE142"/>
  <c r="BC86"/>
  <c r="BD121"/>
  <c r="BH99"/>
  <c r="BH113"/>
  <c r="BC156"/>
  <c r="BD144"/>
  <c r="BH80"/>
  <c r="BC132"/>
  <c r="AM129"/>
  <c r="BA124"/>
  <c r="BE100"/>
  <c r="BA116"/>
  <c r="BE144"/>
  <c r="BD108"/>
  <c r="BA88"/>
  <c r="BB80"/>
  <c r="BH101"/>
  <c r="BH109"/>
  <c r="AM72"/>
  <c r="AM75"/>
  <c r="BG63"/>
  <c r="BD72"/>
  <c r="AO34"/>
  <c r="BD75"/>
  <c r="AO28"/>
  <c r="AZ30"/>
  <c r="AM13"/>
  <c r="BE114"/>
  <c r="AO135"/>
  <c r="BE146"/>
  <c r="AO127"/>
  <c r="BD91"/>
  <c r="AO19"/>
  <c r="AP21"/>
  <c r="AL31"/>
  <c r="BD139"/>
  <c r="AO155"/>
  <c r="AO147"/>
  <c r="BD146"/>
  <c r="BA139"/>
  <c r="AM135"/>
  <c r="BA130"/>
  <c r="BD110"/>
  <c r="BC102"/>
  <c r="BH110"/>
  <c r="BF110"/>
  <c r="BH142"/>
  <c r="BF142"/>
  <c r="BH143"/>
  <c r="BD156"/>
  <c r="BA144"/>
  <c r="BD132"/>
  <c r="BB124"/>
  <c r="AO121"/>
  <c r="BB116"/>
  <c r="BH144"/>
  <c r="BA108"/>
  <c r="AO105"/>
  <c r="BD96"/>
  <c r="BB88"/>
  <c r="BB93" s="1"/>
  <c r="BC80"/>
  <c r="BH125"/>
  <c r="BD155"/>
  <c r="BD135"/>
  <c r="BD87"/>
  <c r="BH141"/>
  <c r="BF41"/>
  <c r="AO75"/>
  <c r="AO74"/>
  <c r="AO26"/>
  <c r="AM34"/>
  <c r="AM16"/>
  <c r="AQ16" s="1"/>
  <c r="AN31"/>
  <c r="AQ18"/>
  <c r="AR18" s="1"/>
  <c r="AP18"/>
  <c r="AP15"/>
  <c r="AL29"/>
  <c r="AP30"/>
  <c r="AL34"/>
  <c r="BC81"/>
  <c r="AO81"/>
  <c r="BG152"/>
  <c r="N14"/>
  <c r="P14"/>
  <c r="BH97"/>
  <c r="I14"/>
  <c r="AM73"/>
  <c r="AO20"/>
  <c r="BF52"/>
  <c r="BD81"/>
  <c r="BH152"/>
  <c r="BB75"/>
  <c r="BC75"/>
  <c r="BH86"/>
  <c r="BD76"/>
  <c r="BG52"/>
  <c r="BA81"/>
  <c r="AM81"/>
  <c r="AO73"/>
  <c r="AO32"/>
  <c r="BF74"/>
  <c r="AO68"/>
  <c r="BH129"/>
  <c r="AM63"/>
  <c r="AO63"/>
  <c r="AM69"/>
  <c r="BG140"/>
  <c r="BD68"/>
  <c r="BG74"/>
  <c r="AM68"/>
  <c r="BE129"/>
  <c r="M11"/>
  <c r="BH140"/>
  <c r="AL10"/>
  <c r="W11"/>
  <c r="BD69"/>
  <c r="BF107"/>
  <c r="AO69"/>
  <c r="BB9"/>
  <c r="AM10"/>
  <c r="BC59"/>
  <c r="AO59"/>
  <c r="BG150"/>
  <c r="BC57"/>
  <c r="BE39"/>
  <c r="BH128"/>
  <c r="AN28"/>
  <c r="BD59"/>
  <c r="AA8"/>
  <c r="AN35" s="1"/>
  <c r="BH150"/>
  <c r="BD50"/>
  <c r="BD57"/>
  <c r="G8"/>
  <c r="AM50"/>
  <c r="BA59"/>
  <c r="BA57"/>
  <c r="BF39"/>
  <c r="BH94"/>
  <c r="AO46"/>
  <c r="BE127"/>
  <c r="BD43"/>
  <c r="AM43"/>
  <c r="BE94"/>
  <c r="BF127"/>
  <c r="BH61"/>
  <c r="AO43"/>
  <c r="BF94"/>
  <c r="BG127"/>
  <c r="BD40"/>
  <c r="BC46"/>
  <c r="AX32"/>
  <c r="AQ15"/>
  <c r="AR15" s="1"/>
  <c r="AL4"/>
  <c r="AX20"/>
  <c r="AQ19"/>
  <c r="AR19" s="1"/>
  <c r="BC11"/>
  <c r="AZ21"/>
  <c r="BH21" s="1"/>
  <c r="BE46"/>
  <c r="BF46"/>
  <c r="BH46"/>
  <c r="BG46"/>
  <c r="G29"/>
  <c r="BH67"/>
  <c r="J26"/>
  <c r="BH66"/>
  <c r="BG66"/>
  <c r="K23"/>
  <c r="BE66"/>
  <c r="BF66"/>
  <c r="BE42"/>
  <c r="BF42"/>
  <c r="BH42"/>
  <c r="BG42"/>
  <c r="G17"/>
  <c r="BG76"/>
  <c r="M20"/>
  <c r="BH76"/>
  <c r="BE76"/>
  <c r="BF76"/>
  <c r="BE33"/>
  <c r="BH33" s="1"/>
  <c r="BG26"/>
  <c r="BH26" s="1"/>
  <c r="BD154"/>
  <c r="AO143"/>
  <c r="BD134"/>
  <c r="BF134"/>
  <c r="BB114"/>
  <c r="BB106"/>
  <c r="BD98"/>
  <c r="BC90"/>
  <c r="BH103"/>
  <c r="BD113"/>
  <c r="BD105"/>
  <c r="BH87"/>
  <c r="BC153"/>
  <c r="BE80"/>
  <c r="AM141"/>
  <c r="BH100"/>
  <c r="BF100"/>
  <c r="AM113"/>
  <c r="AO113"/>
  <c r="BA96"/>
  <c r="AM85"/>
  <c r="BD123"/>
  <c r="AO10"/>
  <c r="BA78"/>
  <c r="AO17"/>
  <c r="BC67"/>
  <c r="BE117"/>
  <c r="BD46"/>
  <c r="BA3"/>
  <c r="BH118"/>
  <c r="AO22"/>
  <c r="AQ22" s="1"/>
  <c r="BE63"/>
  <c r="K14"/>
  <c r="S11"/>
  <c r="AN23" s="1"/>
  <c r="BG107"/>
  <c r="Q8"/>
  <c r="BG95"/>
  <c r="BA48"/>
  <c r="AN19"/>
  <c r="AM25"/>
  <c r="AQ25" s="1"/>
  <c r="BC18"/>
  <c r="BH18" s="1"/>
  <c r="AN22"/>
  <c r="AL19"/>
  <c r="AZ32"/>
  <c r="AX9"/>
  <c r="AL28"/>
  <c r="AX27"/>
  <c r="BF68"/>
  <c r="BG68"/>
  <c r="BE68"/>
  <c r="BH68"/>
  <c r="K29"/>
  <c r="BG44"/>
  <c r="BH44"/>
  <c r="BF44"/>
  <c r="BE44"/>
  <c r="G23"/>
  <c r="BE78"/>
  <c r="BF78"/>
  <c r="M26"/>
  <c r="BG78"/>
  <c r="BH78"/>
  <c r="F20"/>
  <c r="AL20" s="1"/>
  <c r="BH43"/>
  <c r="BH75"/>
  <c r="L17"/>
  <c r="AL7"/>
  <c r="AO4"/>
  <c r="BF32"/>
  <c r="BF27"/>
  <c r="BF56"/>
  <c r="BG56"/>
  <c r="I26"/>
  <c r="BE56"/>
  <c r="BH56"/>
  <c r="AM28"/>
  <c r="AQ28" s="1"/>
  <c r="BK28" s="1"/>
  <c r="BA154"/>
  <c r="BF102"/>
  <c r="BA134"/>
  <c r="AM123"/>
  <c r="BC114"/>
  <c r="BA98"/>
  <c r="BD90"/>
  <c r="BH123"/>
  <c r="BD129"/>
  <c r="BH155"/>
  <c r="BD85"/>
  <c r="BA153"/>
  <c r="BF80"/>
  <c r="BG80"/>
  <c r="AM121"/>
  <c r="BF144"/>
  <c r="BB96"/>
  <c r="BD143"/>
  <c r="BB78"/>
  <c r="BD67"/>
  <c r="BF117"/>
  <c r="BA46"/>
  <c r="BD66"/>
  <c r="BD54"/>
  <c r="BH127"/>
  <c r="AM74"/>
  <c r="AM66"/>
  <c r="BH107"/>
  <c r="BH95"/>
  <c r="BB48"/>
  <c r="AL25"/>
  <c r="AP25" s="1"/>
  <c r="BA20"/>
  <c r="BH77"/>
  <c r="H23"/>
  <c r="BH55"/>
  <c r="BF64"/>
  <c r="BG64"/>
  <c r="BE64"/>
  <c r="BH64"/>
  <c r="K17"/>
  <c r="AY12"/>
  <c r="AZ8"/>
  <c r="BH8" s="1"/>
  <c r="BH54"/>
  <c r="I20"/>
  <c r="BE54"/>
  <c r="BF54"/>
  <c r="BG54"/>
  <c r="BG35"/>
  <c r="BG30"/>
  <c r="BF35"/>
  <c r="AO35"/>
  <c r="BB154"/>
  <c r="BG102"/>
  <c r="AM143"/>
  <c r="BB134"/>
  <c r="BB137" s="1"/>
  <c r="BG134"/>
  <c r="BH134"/>
  <c r="BD114"/>
  <c r="BD106"/>
  <c r="BB98"/>
  <c r="BA90"/>
  <c r="BA93" s="1"/>
  <c r="AO141"/>
  <c r="BG100"/>
  <c r="BG144"/>
  <c r="BC96"/>
  <c r="AM56"/>
  <c r="BB46"/>
  <c r="AN4"/>
  <c r="BH63"/>
  <c r="AM54"/>
  <c r="BC48"/>
  <c r="BH149"/>
  <c r="AL22"/>
  <c r="AN34"/>
  <c r="AN7"/>
  <c r="BH65"/>
  <c r="AQ3"/>
  <c r="AL35"/>
  <c r="AL16"/>
  <c r="BH45"/>
  <c r="AO153"/>
  <c r="BH92"/>
  <c r="BE92"/>
  <c r="BE93" s="1"/>
  <c r="BF92"/>
  <c r="BF93" s="1"/>
  <c r="AM153"/>
  <c r="BG92"/>
  <c r="O35"/>
  <c r="AN17" s="1"/>
  <c r="AO149"/>
  <c r="AM149"/>
  <c r="BH48"/>
  <c r="G35"/>
  <c r="BF48"/>
  <c r="BG48"/>
  <c r="BG73"/>
  <c r="AM52"/>
  <c r="BH73"/>
  <c r="M8"/>
  <c r="BE73"/>
  <c r="BF73"/>
  <c r="AR21"/>
  <c r="D45"/>
  <c r="D44"/>
  <c r="BH14"/>
  <c r="AO150"/>
  <c r="AM150"/>
  <c r="BE59"/>
  <c r="BF59"/>
  <c r="BG59"/>
  <c r="BH59"/>
  <c r="I35"/>
  <c r="AM138"/>
  <c r="AO138"/>
  <c r="BH47"/>
  <c r="BE47"/>
  <c r="BF47"/>
  <c r="G32"/>
  <c r="BG47"/>
  <c r="BH130"/>
  <c r="BE130"/>
  <c r="BF130"/>
  <c r="BG130"/>
  <c r="AO79"/>
  <c r="AM79"/>
  <c r="W14"/>
  <c r="BK33"/>
  <c r="AR33"/>
  <c r="BJ33"/>
  <c r="BD150"/>
  <c r="BC126"/>
  <c r="BE159"/>
  <c r="AO151"/>
  <c r="AM151"/>
  <c r="BF70"/>
  <c r="BG70"/>
  <c r="K35"/>
  <c r="BH70"/>
  <c r="BE70"/>
  <c r="AM139"/>
  <c r="AO139"/>
  <c r="BE58"/>
  <c r="I32"/>
  <c r="BF58"/>
  <c r="BG58"/>
  <c r="BH58"/>
  <c r="BJ27"/>
  <c r="BK27"/>
  <c r="AR27"/>
  <c r="BD138"/>
  <c r="BD153"/>
  <c r="BD149"/>
  <c r="BF126"/>
  <c r="BF159"/>
  <c r="AO152"/>
  <c r="BG81"/>
  <c r="BH81"/>
  <c r="BE81"/>
  <c r="AM152"/>
  <c r="BF81"/>
  <c r="M35"/>
  <c r="AM140"/>
  <c r="AO140"/>
  <c r="BF69"/>
  <c r="BG69"/>
  <c r="BH69"/>
  <c r="K32"/>
  <c r="BE69"/>
  <c r="BJ30"/>
  <c r="BK30"/>
  <c r="AR30"/>
  <c r="BD79"/>
  <c r="BD140"/>
  <c r="BE115"/>
  <c r="AM79" i="12"/>
  <c r="AN30"/>
  <c r="AP30" s="1"/>
  <c r="BA78"/>
  <c r="BG130"/>
  <c r="AO79"/>
  <c r="BF130"/>
  <c r="T80"/>
  <c r="X14" s="1"/>
  <c r="BH118"/>
  <c r="AM67"/>
  <c r="BE107"/>
  <c r="BF118"/>
  <c r="BG118"/>
  <c r="T68"/>
  <c r="BC68" s="1"/>
  <c r="Z8"/>
  <c r="U58"/>
  <c r="Y8" s="1"/>
  <c r="T58"/>
  <c r="BC58" s="1"/>
  <c r="BA59"/>
  <c r="BG138"/>
  <c r="BF138"/>
  <c r="BD67"/>
  <c r="U54"/>
  <c r="AO54" s="1"/>
  <c r="U57"/>
  <c r="AO57" s="1"/>
  <c r="T65"/>
  <c r="BA65" s="1"/>
  <c r="BC12"/>
  <c r="T81"/>
  <c r="AX35"/>
  <c r="BC3"/>
  <c r="BA67"/>
  <c r="BC9"/>
  <c r="BH143"/>
  <c r="AM90"/>
  <c r="BE131"/>
  <c r="BD66"/>
  <c r="BE121"/>
  <c r="BG143"/>
  <c r="BB58"/>
  <c r="BB59"/>
  <c r="BE143"/>
  <c r="BG142"/>
  <c r="BH110"/>
  <c r="U81"/>
  <c r="BE152" s="1"/>
  <c r="U77"/>
  <c r="BC6"/>
  <c r="AN27"/>
  <c r="AP27" s="1"/>
  <c r="AO33"/>
  <c r="S84"/>
  <c r="I16" s="1"/>
  <c r="BG131"/>
  <c r="S11"/>
  <c r="BH153"/>
  <c r="BF111"/>
  <c r="BF113"/>
  <c r="BF117"/>
  <c r="BA58"/>
  <c r="AO91"/>
  <c r="T76"/>
  <c r="BA76" s="1"/>
  <c r="X8"/>
  <c r="BG107"/>
  <c r="AO99"/>
  <c r="U68"/>
  <c r="W11" s="1"/>
  <c r="AA13"/>
  <c r="BA35" s="1"/>
  <c r="BB12"/>
  <c r="BF87"/>
  <c r="T77"/>
  <c r="Q10"/>
  <c r="S63"/>
  <c r="M10" s="1"/>
  <c r="AO34"/>
  <c r="BG110"/>
  <c r="AM102"/>
  <c r="BF143"/>
  <c r="BD102"/>
  <c r="BC96"/>
  <c r="BB70"/>
  <c r="U76"/>
  <c r="BE132" i="14"/>
  <c r="U103"/>
  <c r="Q4"/>
  <c r="BB3" s="1"/>
  <c r="T43"/>
  <c r="AO43"/>
  <c r="AM43"/>
  <c r="T124"/>
  <c r="BF130"/>
  <c r="S11"/>
  <c r="BB89"/>
  <c r="BD89"/>
  <c r="BH120"/>
  <c r="BA89"/>
  <c r="BC89"/>
  <c r="AO125"/>
  <c r="BH153"/>
  <c r="BD90"/>
  <c r="AY5"/>
  <c r="U80"/>
  <c r="BF141" s="1"/>
  <c r="BA32"/>
  <c r="BH107"/>
  <c r="BC78"/>
  <c r="AM80"/>
  <c r="AO92"/>
  <c r="BD55"/>
  <c r="S8"/>
  <c r="BA78"/>
  <c r="T79"/>
  <c r="BC90"/>
  <c r="BD56"/>
  <c r="AM55"/>
  <c r="T69"/>
  <c r="U78"/>
  <c r="U69" i="11"/>
  <c r="AO69" s="1"/>
  <c r="AZ32"/>
  <c r="BG110" i="18"/>
  <c r="BD99"/>
  <c r="AO99"/>
  <c r="BH110"/>
  <c r="BF110"/>
  <c r="BB23"/>
  <c r="AL16"/>
  <c r="AM13"/>
  <c r="BA23"/>
  <c r="BF106"/>
  <c r="BG106"/>
  <c r="BC6"/>
  <c r="AM55"/>
  <c r="BH106"/>
  <c r="BD55"/>
  <c r="AQ6"/>
  <c r="S8"/>
  <c r="BE106"/>
  <c r="AL13"/>
  <c r="AO88"/>
  <c r="S17"/>
  <c r="BC98"/>
  <c r="N20"/>
  <c r="AM80"/>
  <c r="Y14"/>
  <c r="BB86"/>
  <c r="L17"/>
  <c r="BF92"/>
  <c r="O35"/>
  <c r="BE46"/>
  <c r="BF46"/>
  <c r="G29"/>
  <c r="BH46"/>
  <c r="BG46"/>
  <c r="BA138"/>
  <c r="F32"/>
  <c r="BG68"/>
  <c r="BH68"/>
  <c r="K29"/>
  <c r="BE68"/>
  <c r="BF68"/>
  <c r="Q26"/>
  <c r="BG100"/>
  <c r="BH69"/>
  <c r="K32"/>
  <c r="BE69"/>
  <c r="BG69"/>
  <c r="BF69"/>
  <c r="BG78"/>
  <c r="M26"/>
  <c r="AM26" s="1"/>
  <c r="BF78"/>
  <c r="BE78"/>
  <c r="BB154"/>
  <c r="BA146"/>
  <c r="BD136"/>
  <c r="BD137" s="1"/>
  <c r="BC120"/>
  <c r="BD127"/>
  <c r="BH92"/>
  <c r="BB144"/>
  <c r="BB148" s="1"/>
  <c r="AM135"/>
  <c r="AO127"/>
  <c r="BA118"/>
  <c r="BA21"/>
  <c r="AM34"/>
  <c r="AN25"/>
  <c r="AP25" s="1"/>
  <c r="AG25" s="1"/>
  <c r="AN13"/>
  <c r="AN22"/>
  <c r="AP22" s="1"/>
  <c r="AG22" s="1"/>
  <c r="AX30"/>
  <c r="BH67"/>
  <c r="BH47"/>
  <c r="AN16"/>
  <c r="BH57"/>
  <c r="H29"/>
  <c r="AL29" s="1"/>
  <c r="H35"/>
  <c r="AL35" s="1"/>
  <c r="BH59"/>
  <c r="BA139"/>
  <c r="H32"/>
  <c r="BF48"/>
  <c r="BG48"/>
  <c r="BH48"/>
  <c r="G35"/>
  <c r="BE80"/>
  <c r="M32"/>
  <c r="BG80"/>
  <c r="O29"/>
  <c r="BF90"/>
  <c r="BC154"/>
  <c r="BB146"/>
  <c r="BA136"/>
  <c r="BB128"/>
  <c r="BB137" s="1"/>
  <c r="BD120"/>
  <c r="BD126" s="1"/>
  <c r="BH89"/>
  <c r="BE92"/>
  <c r="BC144"/>
  <c r="BC148" s="1"/>
  <c r="BG146"/>
  <c r="BB118"/>
  <c r="BB126" s="1"/>
  <c r="AP3"/>
  <c r="AL26"/>
  <c r="AP26" s="1"/>
  <c r="AI25" s="1"/>
  <c r="BH27"/>
  <c r="AO19"/>
  <c r="BC24"/>
  <c r="AO13"/>
  <c r="AX29"/>
  <c r="BH29" s="1"/>
  <c r="BB17"/>
  <c r="AZ21"/>
  <c r="BC11"/>
  <c r="BE70"/>
  <c r="BF70"/>
  <c r="BG70"/>
  <c r="K35"/>
  <c r="BH70"/>
  <c r="BA143"/>
  <c r="P32"/>
  <c r="BF56"/>
  <c r="I26"/>
  <c r="BG56"/>
  <c r="BH56"/>
  <c r="BE56"/>
  <c r="BG30"/>
  <c r="BG35"/>
  <c r="O32"/>
  <c r="BF91"/>
  <c r="BC5"/>
  <c r="AX21"/>
  <c r="BG24"/>
  <c r="BD154"/>
  <c r="BD159" s="1"/>
  <c r="BC146"/>
  <c r="BB136"/>
  <c r="BC128"/>
  <c r="BC137" s="1"/>
  <c r="BA120"/>
  <c r="BH103"/>
  <c r="BH135"/>
  <c r="BH157"/>
  <c r="AM153"/>
  <c r="BD144"/>
  <c r="AO135"/>
  <c r="BE146"/>
  <c r="BE148" s="1"/>
  <c r="BC118"/>
  <c r="BC126" s="1"/>
  <c r="AN32"/>
  <c r="AM25"/>
  <c r="AQ25" s="1"/>
  <c r="AO26"/>
  <c r="BH58"/>
  <c r="AZ24"/>
  <c r="AQ24"/>
  <c r="BC101"/>
  <c r="V20"/>
  <c r="BD101"/>
  <c r="BH112"/>
  <c r="BA101"/>
  <c r="BH132"/>
  <c r="BB92"/>
  <c r="Z17"/>
  <c r="AO35" s="1"/>
  <c r="BC92"/>
  <c r="BH153"/>
  <c r="BB90"/>
  <c r="V17"/>
  <c r="BD92"/>
  <c r="BB78"/>
  <c r="AL10"/>
  <c r="BH35"/>
  <c r="BI34" s="1"/>
  <c r="AO34"/>
  <c r="AQ34" s="1"/>
  <c r="BJ34" s="1"/>
  <c r="AP28"/>
  <c r="AG28" s="1"/>
  <c r="BB40"/>
  <c r="BC40"/>
  <c r="AM4"/>
  <c r="BD89"/>
  <c r="BA89"/>
  <c r="BC89"/>
  <c r="BB89"/>
  <c r="BF152"/>
  <c r="BF159" s="1"/>
  <c r="BG152"/>
  <c r="BG159" s="1"/>
  <c r="BH152"/>
  <c r="BH159" s="1"/>
  <c r="BE152"/>
  <c r="BE159" s="1"/>
  <c r="AO81"/>
  <c r="AM81"/>
  <c r="AA14"/>
  <c r="AN35" s="1"/>
  <c r="BC50"/>
  <c r="BD50"/>
  <c r="BA50"/>
  <c r="BB50"/>
  <c r="F8"/>
  <c r="AR31"/>
  <c r="AV30" s="1"/>
  <c r="AG31"/>
  <c r="AO83"/>
  <c r="BB43"/>
  <c r="BA43"/>
  <c r="AM85"/>
  <c r="BH64"/>
  <c r="AO85"/>
  <c r="BE64"/>
  <c r="BF64"/>
  <c r="BG64"/>
  <c r="K17"/>
  <c r="BD148"/>
  <c r="BA137"/>
  <c r="BA115"/>
  <c r="BH120"/>
  <c r="BF148"/>
  <c r="BH32"/>
  <c r="BH39"/>
  <c r="BH18"/>
  <c r="BD91"/>
  <c r="BA91"/>
  <c r="BC91"/>
  <c r="BB91"/>
  <c r="X17"/>
  <c r="AO32" s="1"/>
  <c r="AO96"/>
  <c r="BG65"/>
  <c r="BA83"/>
  <c r="BF108"/>
  <c r="BG108"/>
  <c r="BH108"/>
  <c r="BE108"/>
  <c r="AM77"/>
  <c r="AO77"/>
  <c r="S14"/>
  <c r="BC52"/>
  <c r="BJ31"/>
  <c r="BK31"/>
  <c r="AH31"/>
  <c r="BB41"/>
  <c r="BC41"/>
  <c r="BD41"/>
  <c r="BA41"/>
  <c r="L5"/>
  <c r="BJ33"/>
  <c r="BK33"/>
  <c r="AR33"/>
  <c r="AM73"/>
  <c r="BG52"/>
  <c r="AO73"/>
  <c r="BE52"/>
  <c r="BF52"/>
  <c r="I14"/>
  <c r="AG34"/>
  <c r="D45"/>
  <c r="D44"/>
  <c r="BA159"/>
  <c r="BB115"/>
  <c r="BG148"/>
  <c r="AM97"/>
  <c r="BG76"/>
  <c r="BD85"/>
  <c r="BA85"/>
  <c r="BC85"/>
  <c r="BB85"/>
  <c r="J17"/>
  <c r="BG119"/>
  <c r="BH119"/>
  <c r="BE119"/>
  <c r="BE126" s="1"/>
  <c r="BF119"/>
  <c r="BF126" s="1"/>
  <c r="AM78"/>
  <c r="AO78"/>
  <c r="BC54"/>
  <c r="BD54"/>
  <c r="BA54"/>
  <c r="BB54"/>
  <c r="P8"/>
  <c r="BJ28"/>
  <c r="BK28"/>
  <c r="AH28"/>
  <c r="BE86"/>
  <c r="BG86"/>
  <c r="AM75"/>
  <c r="AO75"/>
  <c r="BF86"/>
  <c r="O14"/>
  <c r="BB39"/>
  <c r="BC39"/>
  <c r="BD39"/>
  <c r="BA39"/>
  <c r="H5"/>
  <c r="BJ30"/>
  <c r="BK30"/>
  <c r="AR30"/>
  <c r="BB159"/>
  <c r="BC115"/>
  <c r="BH148"/>
  <c r="BE115"/>
  <c r="AN19"/>
  <c r="BD84"/>
  <c r="BA84"/>
  <c r="BC84"/>
  <c r="BB84"/>
  <c r="H17"/>
  <c r="BH130"/>
  <c r="BH137" s="1"/>
  <c r="BE130"/>
  <c r="BE137" s="1"/>
  <c r="BF130"/>
  <c r="BF137" s="1"/>
  <c r="BG130"/>
  <c r="BG137" s="1"/>
  <c r="AO79"/>
  <c r="AM79"/>
  <c r="W14"/>
  <c r="AN29" s="1"/>
  <c r="AH34"/>
  <c r="BH63"/>
  <c r="AO74"/>
  <c r="BE63"/>
  <c r="BG63"/>
  <c r="K14"/>
  <c r="BK22"/>
  <c r="AH22"/>
  <c r="AR22"/>
  <c r="BK27"/>
  <c r="AR27"/>
  <c r="AX15"/>
  <c r="BA5"/>
  <c r="AN4"/>
  <c r="O5"/>
  <c r="BK21"/>
  <c r="AR21"/>
  <c r="BC159"/>
  <c r="BD115"/>
  <c r="BG126"/>
  <c r="BD81"/>
  <c r="BD78"/>
  <c r="BH95"/>
  <c r="BD77"/>
  <c r="R62" i="11"/>
  <c r="H10" s="1"/>
  <c r="R41"/>
  <c r="L4" s="1"/>
  <c r="R39" i="14"/>
  <c r="H4" s="1"/>
  <c r="S39"/>
  <c r="I4" s="1"/>
  <c r="S41"/>
  <c r="M4" s="1"/>
  <c r="R39" i="11"/>
  <c r="H4" s="1"/>
  <c r="R63"/>
  <c r="T63" s="1"/>
  <c r="BA63" s="1"/>
  <c r="S86" i="12"/>
  <c r="M16" s="1"/>
  <c r="R52" i="14"/>
  <c r="L7" s="1"/>
  <c r="S52"/>
  <c r="M7" s="1"/>
  <c r="R62" i="12"/>
  <c r="H10" s="1"/>
  <c r="S62"/>
  <c r="S50" i="5"/>
  <c r="G7" s="1"/>
  <c r="S97" i="14"/>
  <c r="M19" s="1"/>
  <c r="R97"/>
  <c r="L19" s="1"/>
  <c r="BA6"/>
  <c r="T61"/>
  <c r="F11" s="1"/>
  <c r="R83" i="11"/>
  <c r="F16" s="1"/>
  <c r="S54"/>
  <c r="S74" i="12"/>
  <c r="K13" s="1"/>
  <c r="S53"/>
  <c r="O7" s="1"/>
  <c r="S96" i="11"/>
  <c r="K19" s="1"/>
  <c r="R96"/>
  <c r="J19" s="1"/>
  <c r="S74" i="14"/>
  <c r="K13" s="1"/>
  <c r="R76" i="11"/>
  <c r="P13" s="1"/>
  <c r="S87" i="14"/>
  <c r="Q16" s="1"/>
  <c r="S40" i="5"/>
  <c r="T40" s="1"/>
  <c r="BC40" s="1"/>
  <c r="U62" i="14"/>
  <c r="AY9"/>
  <c r="T62"/>
  <c r="G19"/>
  <c r="U94"/>
  <c r="S86"/>
  <c r="M16" s="1"/>
  <c r="R86"/>
  <c r="S41" i="5"/>
  <c r="M4" s="1"/>
  <c r="R41"/>
  <c r="S64" i="14"/>
  <c r="O10" s="1"/>
  <c r="R54"/>
  <c r="P7" s="1"/>
  <c r="S83"/>
  <c r="G16" s="1"/>
  <c r="R83"/>
  <c r="F16" s="1"/>
  <c r="R64" i="11"/>
  <c r="N10" s="1"/>
  <c r="R51" i="12"/>
  <c r="J7" s="1"/>
  <c r="R40" i="14"/>
  <c r="S40"/>
  <c r="K4" s="1"/>
  <c r="S43" i="11"/>
  <c r="Q4" s="1"/>
  <c r="R43"/>
  <c r="R76" i="14"/>
  <c r="R98" i="11"/>
  <c r="N19" s="1"/>
  <c r="R97"/>
  <c r="L19" s="1"/>
  <c r="R50" i="14"/>
  <c r="F7" s="1"/>
  <c r="S50"/>
  <c r="G7" s="1"/>
  <c r="R72" i="11"/>
  <c r="F13" s="1"/>
  <c r="S98" i="14"/>
  <c r="O19" s="1"/>
  <c r="BB18" s="1"/>
  <c r="L10" i="12"/>
  <c r="T63"/>
  <c r="AO140" i="11"/>
  <c r="BD140"/>
  <c r="BC81" i="14"/>
  <c r="BD81"/>
  <c r="BH152"/>
  <c r="Z14"/>
  <c r="BA81"/>
  <c r="BB81"/>
  <c r="N13"/>
  <c r="AM69" i="11"/>
  <c r="BF140"/>
  <c r="BE140"/>
  <c r="BG140"/>
  <c r="Y11"/>
  <c r="AL22" i="12"/>
  <c r="BA55"/>
  <c r="BG123" i="11"/>
  <c r="BG102" i="5"/>
  <c r="BE80"/>
  <c r="BE125"/>
  <c r="BD143"/>
  <c r="AM134"/>
  <c r="BF48"/>
  <c r="BE91"/>
  <c r="BF91"/>
  <c r="AZ35"/>
  <c r="U91"/>
  <c r="BE142" s="1"/>
  <c r="U90" i="11"/>
  <c r="T91" i="12"/>
  <c r="T121"/>
  <c r="AO66" i="14"/>
  <c r="AP24" i="12"/>
  <c r="V23"/>
  <c r="BD151"/>
  <c r="BH107"/>
  <c r="AM128" i="11"/>
  <c r="BB154" i="14"/>
  <c r="BE57" i="11"/>
  <c r="AO103" i="12"/>
  <c r="AM143" i="5"/>
  <c r="BA144"/>
  <c r="V14" i="11"/>
  <c r="BC15" i="5"/>
  <c r="U101"/>
  <c r="U103"/>
  <c r="BH154" s="1"/>
  <c r="T94" i="12"/>
  <c r="T118"/>
  <c r="BB118" s="1"/>
  <c r="T155"/>
  <c r="T156"/>
  <c r="BH125" s="1"/>
  <c r="U158"/>
  <c r="BH147" s="1"/>
  <c r="U69" i="14"/>
  <c r="BF107"/>
  <c r="BB47" i="12"/>
  <c r="BA145"/>
  <c r="BD56"/>
  <c r="BB80"/>
  <c r="BH150"/>
  <c r="BE123" i="5"/>
  <c r="U90"/>
  <c r="BD90" s="1"/>
  <c r="T100" i="12"/>
  <c r="BH111" s="1"/>
  <c r="T110"/>
  <c r="BB110" s="1"/>
  <c r="T127"/>
  <c r="S72" i="14"/>
  <c r="S75"/>
  <c r="S65" i="11"/>
  <c r="S64" i="12"/>
  <c r="O10" s="1"/>
  <c r="R64"/>
  <c r="W23" i="11"/>
  <c r="BF133"/>
  <c r="AM112"/>
  <c r="BA153" i="14"/>
  <c r="BC153"/>
  <c r="X16" i="11"/>
  <c r="U91"/>
  <c r="BG27" i="14"/>
  <c r="BF35"/>
  <c r="AL33" i="5"/>
  <c r="AN30" i="11"/>
  <c r="R26"/>
  <c r="BA122"/>
  <c r="AA14" i="14"/>
  <c r="BE152"/>
  <c r="Y26"/>
  <c r="BG145"/>
  <c r="AO124"/>
  <c r="T128" i="5"/>
  <c r="BH57" s="1"/>
  <c r="H28"/>
  <c r="U138"/>
  <c r="G31"/>
  <c r="T123" i="11"/>
  <c r="V25"/>
  <c r="BE24" s="1"/>
  <c r="W16" i="12"/>
  <c r="AN28" s="1"/>
  <c r="T90"/>
  <c r="AM135" i="14"/>
  <c r="BG146"/>
  <c r="BD123" i="5"/>
  <c r="BJ24" i="12"/>
  <c r="BH92"/>
  <c r="X5"/>
  <c r="BD47"/>
  <c r="BG117"/>
  <c r="Y5"/>
  <c r="AM56"/>
  <c r="BH144"/>
  <c r="X23"/>
  <c r="BG102"/>
  <c r="BF144"/>
  <c r="AO56"/>
  <c r="AO143"/>
  <c r="BG30"/>
  <c r="BE102"/>
  <c r="AM113"/>
  <c r="BC113"/>
  <c r="BF123" i="11"/>
  <c r="BC138" i="14"/>
  <c r="M35"/>
  <c r="BD132"/>
  <c r="BA154"/>
  <c r="BC130"/>
  <c r="AO124" i="5"/>
  <c r="S29"/>
  <c r="AM145"/>
  <c r="BH58"/>
  <c r="BF124"/>
  <c r="AM139"/>
  <c r="BB144"/>
  <c r="BE112"/>
  <c r="BF145"/>
  <c r="BG133" i="11"/>
  <c r="AM140" i="14"/>
  <c r="BC129"/>
  <c r="U89" i="5"/>
  <c r="AL33" i="12"/>
  <c r="AP33" s="1"/>
  <c r="L29" i="11"/>
  <c r="BA130"/>
  <c r="Y4" i="5"/>
  <c r="AX32" s="1"/>
  <c r="T47"/>
  <c r="BC47" s="1"/>
  <c r="D41" i="11"/>
  <c r="D40"/>
  <c r="T47"/>
  <c r="X4"/>
  <c r="AO135" i="14"/>
  <c r="BH146"/>
  <c r="BH152" i="11"/>
  <c r="BD153" i="12"/>
  <c r="BC47"/>
  <c r="AO47"/>
  <c r="BD59"/>
  <c r="BD113"/>
  <c r="AM94"/>
  <c r="BB135"/>
  <c r="BG156"/>
  <c r="BF56"/>
  <c r="BF110"/>
  <c r="AM152" i="14"/>
  <c r="BB130"/>
  <c r="AO134" i="11"/>
  <c r="BH101" i="14"/>
  <c r="BD124" i="5"/>
  <c r="BG145"/>
  <c r="BE58"/>
  <c r="BH145"/>
  <c r="BC124"/>
  <c r="BG157"/>
  <c r="BG48"/>
  <c r="BB138"/>
  <c r="AO156"/>
  <c r="BG69" i="14"/>
  <c r="AM156" i="5"/>
  <c r="BA124"/>
  <c r="BE133" i="11"/>
  <c r="BC80" i="14"/>
  <c r="BG91" i="5"/>
  <c r="AX30"/>
  <c r="T58" i="11"/>
  <c r="BD58" s="1"/>
  <c r="U29" i="14"/>
  <c r="BF123"/>
  <c r="AM116"/>
  <c r="AO116"/>
  <c r="BB142" i="12"/>
  <c r="BA142"/>
  <c r="X26"/>
  <c r="BD124"/>
  <c r="T156" i="5"/>
  <c r="BH125" s="1"/>
  <c r="T34"/>
  <c r="AO25" s="1"/>
  <c r="BA56" i="14"/>
  <c r="Y29"/>
  <c r="BA153" i="12"/>
  <c r="BC153"/>
  <c r="Q17" i="5"/>
  <c r="BA94"/>
  <c r="BH138" i="12"/>
  <c r="BE138"/>
  <c r="BE144"/>
  <c r="K35"/>
  <c r="AZ21"/>
  <c r="BF156"/>
  <c r="N23"/>
  <c r="BB147"/>
  <c r="BF57" i="11"/>
  <c r="BC111"/>
  <c r="BG67" i="14"/>
  <c r="P29"/>
  <c r="BE101"/>
  <c r="BC154"/>
  <c r="N35" i="11"/>
  <c r="BG57"/>
  <c r="BD149" i="5"/>
  <c r="U35"/>
  <c r="AN26" s="1"/>
  <c r="AM124"/>
  <c r="BA138"/>
  <c r="BG58"/>
  <c r="BF125"/>
  <c r="BB124"/>
  <c r="BF123"/>
  <c r="BH91"/>
  <c r="BG102" i="11"/>
  <c r="BE69" i="14"/>
  <c r="N35"/>
  <c r="AM125" i="11"/>
  <c r="AO112"/>
  <c r="BG113"/>
  <c r="AM124" i="14"/>
  <c r="BG154"/>
  <c r="BF152"/>
  <c r="BF24" i="5"/>
  <c r="BC27"/>
  <c r="AX33"/>
  <c r="BA32" i="11"/>
  <c r="AL15" i="12"/>
  <c r="Y4" i="11"/>
  <c r="U79"/>
  <c r="U89"/>
  <c r="AO89" s="1"/>
  <c r="U154"/>
  <c r="T89" i="12"/>
  <c r="Y10" i="14"/>
  <c r="AZ32" s="1"/>
  <c r="X25"/>
  <c r="AL25" s="1"/>
  <c r="AP25" s="1"/>
  <c r="T67"/>
  <c r="T103"/>
  <c r="Z20" s="1"/>
  <c r="T116"/>
  <c r="F26" s="1"/>
  <c r="U117"/>
  <c r="AM117" s="1"/>
  <c r="U153"/>
  <c r="BF92" s="1"/>
  <c r="U157"/>
  <c r="BH136" s="1"/>
  <c r="D41" i="5"/>
  <c r="D42" s="1"/>
  <c r="AM18"/>
  <c r="AQ18" s="1"/>
  <c r="BB27"/>
  <c r="AM30"/>
  <c r="AM33"/>
  <c r="BG33" i="11"/>
  <c r="Q25" i="12"/>
  <c r="BC24" s="1"/>
  <c r="G28"/>
  <c r="AX27" s="1"/>
  <c r="T31"/>
  <c r="T34"/>
  <c r="S85"/>
  <c r="K16" s="1"/>
  <c r="AM27"/>
  <c r="S95" i="14"/>
  <c r="I19" s="1"/>
  <c r="AN34" i="12"/>
  <c r="AO21"/>
  <c r="AQ21" s="1"/>
  <c r="BK21" s="1"/>
  <c r="BC32" i="14"/>
  <c r="T112" i="5"/>
  <c r="BA24"/>
  <c r="BC33" i="11"/>
  <c r="T45"/>
  <c r="BA45" s="1"/>
  <c r="T67"/>
  <c r="BB67" s="1"/>
  <c r="T119"/>
  <c r="BB119" s="1"/>
  <c r="U120"/>
  <c r="AM120" s="1"/>
  <c r="U124"/>
  <c r="T151"/>
  <c r="J35" s="1"/>
  <c r="X16" i="12"/>
  <c r="BB32" s="1"/>
  <c r="AX21"/>
  <c r="U78"/>
  <c r="T45" i="14"/>
  <c r="BC45" s="1"/>
  <c r="U91"/>
  <c r="U133"/>
  <c r="S29" s="1"/>
  <c r="U141"/>
  <c r="BH80" s="1"/>
  <c r="T142"/>
  <c r="U45" i="12"/>
  <c r="AM45" s="1"/>
  <c r="AO27"/>
  <c r="AX23"/>
  <c r="R95" i="11"/>
  <c r="R85" i="14"/>
  <c r="J16" s="1"/>
  <c r="AL18"/>
  <c r="AM15" i="12"/>
  <c r="R85"/>
  <c r="R52" i="11"/>
  <c r="L7" s="1"/>
  <c r="R61" i="12"/>
  <c r="AM9"/>
  <c r="S65" i="14"/>
  <c r="Q10" s="1"/>
  <c r="R65"/>
  <c r="R84" i="11"/>
  <c r="H16" s="1"/>
  <c r="AO6" i="14"/>
  <c r="BC103"/>
  <c r="BD103"/>
  <c r="BB103"/>
  <c r="BC35"/>
  <c r="U102"/>
  <c r="BF143" s="1"/>
  <c r="BE107"/>
  <c r="BE117"/>
  <c r="BG105"/>
  <c r="AM44"/>
  <c r="BA116"/>
  <c r="BC116"/>
  <c r="BB116"/>
  <c r="BD116"/>
  <c r="BH45"/>
  <c r="BC27"/>
  <c r="U114"/>
  <c r="AO114" s="1"/>
  <c r="T136"/>
  <c r="BH157" s="1"/>
  <c r="U131"/>
  <c r="BC33"/>
  <c r="AM130"/>
  <c r="BC30"/>
  <c r="AM27"/>
  <c r="AL30"/>
  <c r="AL33"/>
  <c r="AO130"/>
  <c r="AM24"/>
  <c r="AM30"/>
  <c r="Z29"/>
  <c r="BF56"/>
  <c r="AM102"/>
  <c r="AO133"/>
  <c r="BE112"/>
  <c r="BG80"/>
  <c r="AO141"/>
  <c r="M32"/>
  <c r="BF80"/>
  <c r="BE92"/>
  <c r="BG92"/>
  <c r="BH92"/>
  <c r="BD153"/>
  <c r="AO157"/>
  <c r="W35"/>
  <c r="BG136"/>
  <c r="BF136"/>
  <c r="BG79"/>
  <c r="BH47"/>
  <c r="BE81"/>
  <c r="L29"/>
  <c r="BG81"/>
  <c r="BH81"/>
  <c r="BD130"/>
  <c r="BC132"/>
  <c r="AO103"/>
  <c r="BF154"/>
  <c r="BG112"/>
  <c r="BB125"/>
  <c r="V26"/>
  <c r="AO120"/>
  <c r="AL24"/>
  <c r="AX27"/>
  <c r="AZ27"/>
  <c r="T100"/>
  <c r="BA100" s="1"/>
  <c r="T101"/>
  <c r="BA101" s="1"/>
  <c r="S106"/>
  <c r="I22" s="1"/>
  <c r="U112"/>
  <c r="BD112" s="1"/>
  <c r="U143"/>
  <c r="AM28"/>
  <c r="BH79"/>
  <c r="F32"/>
  <c r="AM128"/>
  <c r="BF101"/>
  <c r="AM103"/>
  <c r="BE154"/>
  <c r="AM101"/>
  <c r="BF132"/>
  <c r="BA24"/>
  <c r="BB30"/>
  <c r="BF33"/>
  <c r="AO24"/>
  <c r="BG117"/>
  <c r="BB56"/>
  <c r="BF150"/>
  <c r="AM56"/>
  <c r="BE150"/>
  <c r="R8"/>
  <c r="BG107"/>
  <c r="BC66"/>
  <c r="BD66"/>
  <c r="BB66"/>
  <c r="AL9"/>
  <c r="AL12"/>
  <c r="AM12"/>
  <c r="AM15"/>
  <c r="BE155"/>
  <c r="BH155"/>
  <c r="AA23"/>
  <c r="BE122"/>
  <c r="BF122"/>
  <c r="BD111"/>
  <c r="BG122"/>
  <c r="AO111"/>
  <c r="AM111"/>
  <c r="AO34"/>
  <c r="BD35"/>
  <c r="AO113"/>
  <c r="AM113"/>
  <c r="BH144"/>
  <c r="Y23"/>
  <c r="U45"/>
  <c r="AM45" s="1"/>
  <c r="D42"/>
  <c r="AL6" i="12"/>
  <c r="AN3"/>
  <c r="D40"/>
  <c r="D47"/>
  <c r="D48" s="1"/>
  <c r="AM154" i="11"/>
  <c r="BG103"/>
  <c r="BE103"/>
  <c r="BD154"/>
  <c r="AO154"/>
  <c r="BF103"/>
  <c r="BH103"/>
  <c r="Q35"/>
  <c r="T131"/>
  <c r="BD131" s="1"/>
  <c r="AL27"/>
  <c r="BC30"/>
  <c r="AM33"/>
  <c r="AM24"/>
  <c r="T129"/>
  <c r="BA129" s="1"/>
  <c r="T143"/>
  <c r="BC143" s="1"/>
  <c r="U147"/>
  <c r="AM30"/>
  <c r="BF89"/>
  <c r="BC139"/>
  <c r="H32"/>
  <c r="BB139"/>
  <c r="BH58"/>
  <c r="BA139"/>
  <c r="BD139"/>
  <c r="BB151"/>
  <c r="BA151"/>
  <c r="BC151"/>
  <c r="J29"/>
  <c r="BA143"/>
  <c r="BB143"/>
  <c r="AX33"/>
  <c r="AM34"/>
  <c r="BB33"/>
  <c r="U111"/>
  <c r="T144"/>
  <c r="U150"/>
  <c r="BD150" s="1"/>
  <c r="BD153"/>
  <c r="BB153"/>
  <c r="AM27"/>
  <c r="AN24"/>
  <c r="BC153"/>
  <c r="AZ33"/>
  <c r="T112"/>
  <c r="T134"/>
  <c r="U151"/>
  <c r="BH70" s="1"/>
  <c r="U158"/>
  <c r="T120"/>
  <c r="AO24"/>
  <c r="BB35"/>
  <c r="W17"/>
  <c r="BG131"/>
  <c r="BF131"/>
  <c r="AM90"/>
  <c r="AO90"/>
  <c r="BE131"/>
  <c r="T91"/>
  <c r="AN33"/>
  <c r="S75"/>
  <c r="O13" s="1"/>
  <c r="BC45"/>
  <c r="BD45"/>
  <c r="BC47"/>
  <c r="X5"/>
  <c r="AN6"/>
  <c r="T44" i="5"/>
  <c r="R5" s="1"/>
  <c r="BC3"/>
  <c r="D43"/>
  <c r="AM47"/>
  <c r="T56"/>
  <c r="BC56" s="1"/>
  <c r="R53"/>
  <c r="N7" s="1"/>
  <c r="T59"/>
  <c r="Z8" s="1"/>
  <c r="T70"/>
  <c r="BA70" s="1"/>
  <c r="T77"/>
  <c r="BC77" s="1"/>
  <c r="AM44"/>
  <c r="T78"/>
  <c r="BA78" s="1"/>
  <c r="Y5"/>
  <c r="BD87"/>
  <c r="BH98"/>
  <c r="AO44"/>
  <c r="S13"/>
  <c r="AN22" s="1"/>
  <c r="BF138"/>
  <c r="U66"/>
  <c r="AM66" s="1"/>
  <c r="U68"/>
  <c r="BF129" s="1"/>
  <c r="AM97"/>
  <c r="BE118"/>
  <c r="U77"/>
  <c r="BB94"/>
  <c r="BG105"/>
  <c r="AZ23"/>
  <c r="AM67"/>
  <c r="BA35"/>
  <c r="AO66"/>
  <c r="BG76"/>
  <c r="AN18"/>
  <c r="AP18" s="1"/>
  <c r="AN30"/>
  <c r="AP30" s="1"/>
  <c r="BF76"/>
  <c r="BG109"/>
  <c r="R52"/>
  <c r="L7" s="1"/>
  <c r="U58"/>
  <c r="BE139" s="1"/>
  <c r="S63"/>
  <c r="BB9"/>
  <c r="BE76"/>
  <c r="BC94"/>
  <c r="BG138"/>
  <c r="S52"/>
  <c r="T69"/>
  <c r="X11" s="1"/>
  <c r="U81"/>
  <c r="BE152" s="1"/>
  <c r="AX15"/>
  <c r="AM15"/>
  <c r="S86"/>
  <c r="M16" s="1"/>
  <c r="BF139"/>
  <c r="BG129"/>
  <c r="W11"/>
  <c r="AM68"/>
  <c r="BA20"/>
  <c r="BB12"/>
  <c r="AO30"/>
  <c r="BD92"/>
  <c r="BA92"/>
  <c r="BF118"/>
  <c r="AN19"/>
  <c r="BG111"/>
  <c r="BB43"/>
  <c r="BA43"/>
  <c r="BH76"/>
  <c r="AO97"/>
  <c r="AM87"/>
  <c r="U65"/>
  <c r="T83"/>
  <c r="BA83" s="1"/>
  <c r="BF98"/>
  <c r="BF107"/>
  <c r="Y14"/>
  <c r="U59"/>
  <c r="BH150" s="1"/>
  <c r="AM80"/>
  <c r="BC101"/>
  <c r="BE138"/>
  <c r="T81"/>
  <c r="T58"/>
  <c r="BA58" s="1"/>
  <c r="BC9"/>
  <c r="AO18"/>
  <c r="AO21"/>
  <c r="AQ21" s="1"/>
  <c r="S51"/>
  <c r="K7" s="1"/>
  <c r="Y7"/>
  <c r="R63"/>
  <c r="L10" s="1"/>
  <c r="BC92"/>
  <c r="BH153"/>
  <c r="BE121"/>
  <c r="BF111"/>
  <c r="BD43"/>
  <c r="BH94"/>
  <c r="AO87"/>
  <c r="BH87"/>
  <c r="U83"/>
  <c r="G17" s="1"/>
  <c r="U76"/>
  <c r="BG97" s="1"/>
  <c r="BA67"/>
  <c r="BG141"/>
  <c r="BB67"/>
  <c r="V20"/>
  <c r="BD89"/>
  <c r="BB101"/>
  <c r="BG121"/>
  <c r="BC89"/>
  <c r="T76"/>
  <c r="AO33"/>
  <c r="AQ33" s="1"/>
  <c r="T66"/>
  <c r="S84"/>
  <c r="I16" s="1"/>
  <c r="R86"/>
  <c r="BH141"/>
  <c r="BF121"/>
  <c r="BG98"/>
  <c r="T65"/>
  <c r="AO80"/>
  <c r="BA89"/>
  <c r="BD101"/>
  <c r="AO27"/>
  <c r="AQ27" s="1"/>
  <c r="AR27" s="1"/>
  <c r="T68"/>
  <c r="BB68" s="1"/>
  <c r="U78"/>
  <c r="BD78" s="1"/>
  <c r="R109" i="11"/>
  <c r="U109" s="1"/>
  <c r="S106"/>
  <c r="T106" s="1"/>
  <c r="S110" i="14"/>
  <c r="Q22" s="1"/>
  <c r="AM22" s="1"/>
  <c r="R110"/>
  <c r="AN18"/>
  <c r="F22" i="11"/>
  <c r="BC5" s="1"/>
  <c r="T105"/>
  <c r="BC105" s="1"/>
  <c r="U105"/>
  <c r="S61"/>
  <c r="G10" s="1"/>
  <c r="R61"/>
  <c r="R75" i="12"/>
  <c r="N13" s="1"/>
  <c r="R74" i="14"/>
  <c r="S40" i="11"/>
  <c r="K4" s="1"/>
  <c r="R40"/>
  <c r="J4" s="1"/>
  <c r="AM9" i="5"/>
  <c r="S64"/>
  <c r="O10" s="1"/>
  <c r="R64"/>
  <c r="S75" i="12"/>
  <c r="O13" s="1"/>
  <c r="S51"/>
  <c r="K7" s="1"/>
  <c r="R72"/>
  <c r="F13" s="1"/>
  <c r="S72"/>
  <c r="AM12"/>
  <c r="AL12"/>
  <c r="R73"/>
  <c r="S73"/>
  <c r="R41"/>
  <c r="S41"/>
  <c r="M4" s="1"/>
  <c r="R108" i="11"/>
  <c r="L22" s="1"/>
  <c r="S107" i="14"/>
  <c r="K22" s="1"/>
  <c r="R107"/>
  <c r="J22" s="1"/>
  <c r="AL21"/>
  <c r="R42" i="11"/>
  <c r="S42"/>
  <c r="O4" s="1"/>
  <c r="S54" i="14"/>
  <c r="R51" i="11"/>
  <c r="J7" s="1"/>
  <c r="S51"/>
  <c r="AL6"/>
  <c r="R84" i="5"/>
  <c r="H16" s="1"/>
  <c r="R51"/>
  <c r="J7" s="1"/>
  <c r="S61" i="12"/>
  <c r="G10" s="1"/>
  <c r="S73" i="14"/>
  <c r="I13" s="1"/>
  <c r="R73"/>
  <c r="S96"/>
  <c r="R96"/>
  <c r="J19" s="1"/>
  <c r="AM21"/>
  <c r="S109"/>
  <c r="O22" s="1"/>
  <c r="R109"/>
  <c r="AN27" i="11"/>
  <c r="T100"/>
  <c r="BD100" s="1"/>
  <c r="S86"/>
  <c r="M16" s="1"/>
  <c r="R86"/>
  <c r="S88"/>
  <c r="T88" s="1"/>
  <c r="AL15"/>
  <c r="AM12"/>
  <c r="R75"/>
  <c r="R42" i="12"/>
  <c r="S42"/>
  <c r="O4" s="1"/>
  <c r="S44" i="11"/>
  <c r="T44" s="1"/>
  <c r="AN21"/>
  <c r="AM3"/>
  <c r="S76"/>
  <c r="Q13" s="1"/>
  <c r="AL9"/>
  <c r="AN9" i="12"/>
  <c r="R74"/>
  <c r="J13" s="1"/>
  <c r="AN6"/>
  <c r="R84"/>
  <c r="H16" s="1"/>
  <c r="AO6"/>
  <c r="R74" i="11"/>
  <c r="S74"/>
  <c r="AO55" i="14"/>
  <c r="BC55"/>
  <c r="BH106"/>
  <c r="BB55"/>
  <c r="BC6"/>
  <c r="AO15" i="12"/>
  <c r="AN15"/>
  <c r="AM6" i="11"/>
  <c r="S94"/>
  <c r="R94"/>
  <c r="F19" s="1"/>
  <c r="S73"/>
  <c r="I13" s="1"/>
  <c r="R73"/>
  <c r="H13" s="1"/>
  <c r="AO6"/>
  <c r="S85"/>
  <c r="K16" s="1"/>
  <c r="AO9"/>
  <c r="R85"/>
  <c r="AM15"/>
  <c r="AN9"/>
  <c r="AN15" i="14"/>
  <c r="R64"/>
  <c r="N10" s="1"/>
  <c r="S52" i="12"/>
  <c r="M7" s="1"/>
  <c r="R52"/>
  <c r="L7" s="1"/>
  <c r="AN12"/>
  <c r="AM6"/>
  <c r="AO12"/>
  <c r="S62" i="5"/>
  <c r="I10" s="1"/>
  <c r="R62"/>
  <c r="S73"/>
  <c r="I13" s="1"/>
  <c r="R73"/>
  <c r="H13" s="1"/>
  <c r="S75"/>
  <c r="O13" s="1"/>
  <c r="S108" i="14"/>
  <c r="M22" s="1"/>
  <c r="R108"/>
  <c r="S110" i="11"/>
  <c r="T110" s="1"/>
  <c r="AM21"/>
  <c r="S51" i="14"/>
  <c r="S41" i="11"/>
  <c r="AO12"/>
  <c r="AL3"/>
  <c r="AN12"/>
  <c r="S53"/>
  <c r="O7" s="1"/>
  <c r="R53"/>
  <c r="BE42" i="5"/>
  <c r="AO83"/>
  <c r="AO12"/>
  <c r="R42"/>
  <c r="N4" s="1"/>
  <c r="S42"/>
  <c r="U42" s="1"/>
  <c r="AM3"/>
  <c r="AL3"/>
  <c r="AN12"/>
  <c r="AN6"/>
  <c r="R50"/>
  <c r="F7" s="1"/>
  <c r="AL6"/>
  <c r="AO3"/>
  <c r="R85"/>
  <c r="J16" s="1"/>
  <c r="S85"/>
  <c r="K16" s="1"/>
  <c r="AL15"/>
  <c r="AO9"/>
  <c r="R74"/>
  <c r="J13" s="1"/>
  <c r="S74"/>
  <c r="AM12"/>
  <c r="AN9"/>
  <c r="AL12"/>
  <c r="R75"/>
  <c r="AO15"/>
  <c r="R39" i="12"/>
  <c r="H4" s="1"/>
  <c r="S66" i="11"/>
  <c r="U66" s="1"/>
  <c r="R84" i="14"/>
  <c r="H16" s="1"/>
  <c r="AO18" i="11"/>
  <c r="AN18"/>
  <c r="S87"/>
  <c r="R50"/>
  <c r="F7" s="1"/>
  <c r="S50"/>
  <c r="G7" s="1"/>
  <c r="AO3"/>
  <c r="R106" i="14"/>
  <c r="AN3"/>
  <c r="AM9"/>
  <c r="AO3"/>
  <c r="BG116"/>
  <c r="BH116"/>
  <c r="BF116"/>
  <c r="BD45"/>
  <c r="BA45"/>
  <c r="BB45"/>
  <c r="BF105"/>
  <c r="AO27"/>
  <c r="AN30"/>
  <c r="AP30" s="1"/>
  <c r="AN33"/>
  <c r="AP33" s="1"/>
  <c r="AN6"/>
  <c r="AN9"/>
  <c r="AO18"/>
  <c r="AO9"/>
  <c r="R42"/>
  <c r="N4" s="1"/>
  <c r="S63"/>
  <c r="R63"/>
  <c r="R61" i="5"/>
  <c r="F10" s="1"/>
  <c r="AL9"/>
  <c r="R99" i="14"/>
  <c r="R19" s="1"/>
  <c r="S99"/>
  <c r="AO21"/>
  <c r="AM3"/>
  <c r="AN12"/>
  <c r="R41"/>
  <c r="L4" s="1"/>
  <c r="S88"/>
  <c r="S16" s="1"/>
  <c r="R88"/>
  <c r="R16" s="1"/>
  <c r="AM18" i="11"/>
  <c r="AN3"/>
  <c r="BF127" i="14"/>
  <c r="W5"/>
  <c r="BH127"/>
  <c r="BG158"/>
  <c r="BF158"/>
  <c r="AO147"/>
  <c r="BH158"/>
  <c r="BE151" i="12"/>
  <c r="BD70"/>
  <c r="BB108" i="5"/>
  <c r="BD108"/>
  <c r="L23"/>
  <c r="BB88"/>
  <c r="BA88"/>
  <c r="Z5" i="11"/>
  <c r="BC48"/>
  <c r="BA48"/>
  <c r="BB48"/>
  <c r="BG55" i="5"/>
  <c r="BJ27"/>
  <c r="BH109"/>
  <c r="AM95"/>
  <c r="BH54"/>
  <c r="BE54"/>
  <c r="I20"/>
  <c r="BG54"/>
  <c r="AO95"/>
  <c r="BD95"/>
  <c r="BE125" i="12"/>
  <c r="BF125"/>
  <c r="AM156"/>
  <c r="AO156"/>
  <c r="U35"/>
  <c r="BD156"/>
  <c r="BG125"/>
  <c r="BC70" i="5"/>
  <c r="Z11"/>
  <c r="BB77"/>
  <c r="Q10" i="11"/>
  <c r="U65"/>
  <c r="AO21"/>
  <c r="BA67"/>
  <c r="BC67"/>
  <c r="T68"/>
  <c r="U68"/>
  <c r="V10"/>
  <c r="U116"/>
  <c r="G25"/>
  <c r="AM25" s="1"/>
  <c r="AQ25" s="1"/>
  <c r="P16" i="14"/>
  <c r="T95"/>
  <c r="BB100"/>
  <c r="V20"/>
  <c r="BH112"/>
  <c r="BC101"/>
  <c r="BH132"/>
  <c r="BB101"/>
  <c r="T151"/>
  <c r="K34"/>
  <c r="AZ33" s="1"/>
  <c r="U156"/>
  <c r="T156"/>
  <c r="T34"/>
  <c r="AO25" s="1"/>
  <c r="X34"/>
  <c r="BG33" s="1"/>
  <c r="U158"/>
  <c r="T158"/>
  <c r="AO3" i="12"/>
  <c r="AL9"/>
  <c r="V4"/>
  <c r="U46"/>
  <c r="T46"/>
  <c r="T65" i="11"/>
  <c r="I23" i="5"/>
  <c r="AM117" i="11"/>
  <c r="AO117"/>
  <c r="BG151" i="12"/>
  <c r="BH151"/>
  <c r="BH121" i="11"/>
  <c r="BE158" i="14"/>
  <c r="BK27" i="5"/>
  <c r="BA108"/>
  <c r="AY8" i="14"/>
  <c r="AM132" i="11"/>
  <c r="BG101"/>
  <c r="BB157" i="12"/>
  <c r="BG153" i="11"/>
  <c r="BE153"/>
  <c r="AO92"/>
  <c r="BF153"/>
  <c r="BE150"/>
  <c r="BF150"/>
  <c r="BH78" i="5"/>
  <c r="AM119"/>
  <c r="M26"/>
  <c r="BF78"/>
  <c r="BC127"/>
  <c r="BA127"/>
  <c r="AO67"/>
  <c r="BD67"/>
  <c r="BC100" i="14"/>
  <c r="AM3" i="12"/>
  <c r="BA5" i="5"/>
  <c r="BD154" i="12"/>
  <c r="BH103"/>
  <c r="Q35"/>
  <c r="BF103"/>
  <c r="BE103"/>
  <c r="AM154"/>
  <c r="AO154"/>
  <c r="BF57"/>
  <c r="BE57"/>
  <c r="BH57"/>
  <c r="BG57"/>
  <c r="I29"/>
  <c r="AO128"/>
  <c r="BH65"/>
  <c r="BD96"/>
  <c r="AO96"/>
  <c r="BE65"/>
  <c r="BF65"/>
  <c r="U44"/>
  <c r="BG69"/>
  <c r="BH69"/>
  <c r="AM140"/>
  <c r="AO140"/>
  <c r="AO101"/>
  <c r="BE132"/>
  <c r="BG132"/>
  <c r="BF112"/>
  <c r="BD101"/>
  <c r="BF132"/>
  <c r="BH132"/>
  <c r="AM101"/>
  <c r="BG112"/>
  <c r="BC65"/>
  <c r="S32" i="11"/>
  <c r="BE113"/>
  <c r="AO144"/>
  <c r="AM144"/>
  <c r="BD144"/>
  <c r="AO122"/>
  <c r="AM122"/>
  <c r="BE111"/>
  <c r="S26"/>
  <c r="BG90"/>
  <c r="AM131"/>
  <c r="O29"/>
  <c r="BE90"/>
  <c r="BH90"/>
  <c r="AO131"/>
  <c r="BF90"/>
  <c r="BE134" i="12"/>
  <c r="AM123"/>
  <c r="W26"/>
  <c r="BD123"/>
  <c r="BG134"/>
  <c r="BF134"/>
  <c r="BH134"/>
  <c r="AO123"/>
  <c r="BA118"/>
  <c r="BC110"/>
  <c r="BA110"/>
  <c r="BD110"/>
  <c r="AM105"/>
  <c r="G23"/>
  <c r="BE44"/>
  <c r="BF44"/>
  <c r="BH44"/>
  <c r="AO105"/>
  <c r="BG44"/>
  <c r="W32"/>
  <c r="BG135"/>
  <c r="BF135"/>
  <c r="AO146"/>
  <c r="BH135"/>
  <c r="AM146"/>
  <c r="BD146"/>
  <c r="AM25"/>
  <c r="AX24"/>
  <c r="H4" i="5"/>
  <c r="T63"/>
  <c r="K19"/>
  <c r="AM19" s="1"/>
  <c r="T96"/>
  <c r="U96"/>
  <c r="X19"/>
  <c r="BC32" s="1"/>
  <c r="T102"/>
  <c r="U102"/>
  <c r="BC35"/>
  <c r="U118"/>
  <c r="J25"/>
  <c r="AZ24" s="1"/>
  <c r="T118"/>
  <c r="AA31"/>
  <c r="U147"/>
  <c r="T147"/>
  <c r="AO33" i="11"/>
  <c r="AQ33" s="1"/>
  <c r="AL12"/>
  <c r="BB32"/>
  <c r="BG24" i="14"/>
  <c r="BE35"/>
  <c r="BF153"/>
  <c r="BE153"/>
  <c r="BA90"/>
  <c r="V17"/>
  <c r="BH131"/>
  <c r="BD48"/>
  <c r="BC48"/>
  <c r="BH98" i="12"/>
  <c r="P17"/>
  <c r="BF111" i="11"/>
  <c r="BG111"/>
  <c r="BD119" i="5"/>
  <c r="BA119"/>
  <c r="BB119"/>
  <c r="D44" i="12"/>
  <c r="BA18" i="5"/>
  <c r="BB14"/>
  <c r="AR21" i="12"/>
  <c r="AM94" i="5"/>
  <c r="G20"/>
  <c r="BE43"/>
  <c r="BF43"/>
  <c r="BH43"/>
  <c r="BG43"/>
  <c r="AX32" i="12"/>
  <c r="BB103" i="5"/>
  <c r="Z20"/>
  <c r="BD103"/>
  <c r="BC103"/>
  <c r="BA103"/>
  <c r="S7" i="11"/>
  <c r="U55"/>
  <c r="T55"/>
  <c r="F10"/>
  <c r="S64"/>
  <c r="U67"/>
  <c r="BD67" s="1"/>
  <c r="Z10"/>
  <c r="T70"/>
  <c r="U70"/>
  <c r="G19"/>
  <c r="AL18"/>
  <c r="S98"/>
  <c r="R19"/>
  <c r="U99"/>
  <c r="T99"/>
  <c r="U101"/>
  <c r="T101"/>
  <c r="Z19"/>
  <c r="BC35" s="1"/>
  <c r="T103"/>
  <c r="H25"/>
  <c r="T117"/>
  <c r="BH56" s="1"/>
  <c r="V7" i="14"/>
  <c r="AO28" s="1"/>
  <c r="AQ28" s="1"/>
  <c r="T57"/>
  <c r="U57"/>
  <c r="Y7"/>
  <c r="U58"/>
  <c r="T59"/>
  <c r="AA7"/>
  <c r="AN34" s="1"/>
  <c r="AL15"/>
  <c r="K19"/>
  <c r="AO12"/>
  <c r="AM18"/>
  <c r="AN21"/>
  <c r="S19"/>
  <c r="BC18" s="1"/>
  <c r="U151"/>
  <c r="U155"/>
  <c r="S34"/>
  <c r="BD33" s="1"/>
  <c r="T155"/>
  <c r="F10" i="12"/>
  <c r="T45"/>
  <c r="T44"/>
  <c r="U43"/>
  <c r="Q4"/>
  <c r="BB3" s="1"/>
  <c r="T43"/>
  <c r="N4"/>
  <c r="S40"/>
  <c r="AO9"/>
  <c r="AL3"/>
  <c r="BF56" i="11"/>
  <c r="BD87" i="12"/>
  <c r="AO70"/>
  <c r="BF151"/>
  <c r="BB90" i="14"/>
  <c r="AM92"/>
  <c r="AM59"/>
  <c r="BG150"/>
  <c r="BE121" i="11"/>
  <c r="BD147" i="14"/>
  <c r="AO46"/>
  <c r="R17" i="5"/>
  <c r="BC108"/>
  <c r="BD46" i="14"/>
  <c r="BD92"/>
  <c r="AM136" i="11"/>
  <c r="BG157"/>
  <c r="BF157"/>
  <c r="AM70" i="14"/>
  <c r="BG151"/>
  <c r="BC110" i="5"/>
  <c r="BB110"/>
  <c r="AZ27" i="11"/>
  <c r="BD107" i="5"/>
  <c r="AO107"/>
  <c r="AM107"/>
  <c r="BF66"/>
  <c r="BG66"/>
  <c r="AL6" i="14"/>
  <c r="AZ23"/>
  <c r="BC9"/>
  <c r="F17" i="5"/>
  <c r="BB83"/>
  <c r="BC83"/>
  <c r="BF101" i="12"/>
  <c r="BG101"/>
  <c r="Q29"/>
  <c r="BE101"/>
  <c r="AM106"/>
  <c r="AO106"/>
  <c r="BD106"/>
  <c r="BF55"/>
  <c r="BG55"/>
  <c r="I23"/>
  <c r="AO22"/>
  <c r="U48"/>
  <c r="F16"/>
  <c r="BE45"/>
  <c r="BH45"/>
  <c r="BF45"/>
  <c r="AM116"/>
  <c r="BD116"/>
  <c r="BG45"/>
  <c r="G26"/>
  <c r="AO116"/>
  <c r="AO152" i="11"/>
  <c r="BH81"/>
  <c r="BE81"/>
  <c r="M35"/>
  <c r="AM152"/>
  <c r="BF81"/>
  <c r="BD152"/>
  <c r="BE67"/>
  <c r="BD118"/>
  <c r="AM118"/>
  <c r="BH67"/>
  <c r="BF67"/>
  <c r="BG67"/>
  <c r="BH119"/>
  <c r="BG119"/>
  <c r="AM78"/>
  <c r="BF119"/>
  <c r="BE119"/>
  <c r="AO78"/>
  <c r="BH131"/>
  <c r="BA90"/>
  <c r="V17"/>
  <c r="BB90"/>
  <c r="BD90"/>
  <c r="BC90"/>
  <c r="AO129"/>
  <c r="BF68"/>
  <c r="BE68"/>
  <c r="BD129"/>
  <c r="BG68"/>
  <c r="AM129"/>
  <c r="K29"/>
  <c r="BH68"/>
  <c r="BE144"/>
  <c r="AM113"/>
  <c r="BF144"/>
  <c r="Y23"/>
  <c r="BC128" i="12"/>
  <c r="BD128"/>
  <c r="H29"/>
  <c r="N26"/>
  <c r="BA120"/>
  <c r="BB120"/>
  <c r="BC120"/>
  <c r="BH89"/>
  <c r="W23"/>
  <c r="BE133"/>
  <c r="BF133"/>
  <c r="AO112"/>
  <c r="AM112"/>
  <c r="BG133"/>
  <c r="L23"/>
  <c r="BC108"/>
  <c r="BB108"/>
  <c r="BA108"/>
  <c r="BD108"/>
  <c r="AM95"/>
  <c r="BG54"/>
  <c r="AO95"/>
  <c r="BE54"/>
  <c r="BH54"/>
  <c r="BF54"/>
  <c r="AM34"/>
  <c r="BA33"/>
  <c r="AO150"/>
  <c r="BF59"/>
  <c r="AM150"/>
  <c r="BG59"/>
  <c r="I35"/>
  <c r="BD150"/>
  <c r="BH59"/>
  <c r="AM124"/>
  <c r="Y26"/>
  <c r="BE145"/>
  <c r="BG145"/>
  <c r="BH145"/>
  <c r="AO124"/>
  <c r="BF145"/>
  <c r="AM22"/>
  <c r="BB95"/>
  <c r="BC95"/>
  <c r="BD95"/>
  <c r="BC11" i="5"/>
  <c r="AZ21"/>
  <c r="S39"/>
  <c r="BB3"/>
  <c r="AX20"/>
  <c r="BA44"/>
  <c r="BB44"/>
  <c r="U45"/>
  <c r="T45"/>
  <c r="W4"/>
  <c r="U46"/>
  <c r="T46"/>
  <c r="T48"/>
  <c r="U48"/>
  <c r="Z4"/>
  <c r="AN3"/>
  <c r="AM6"/>
  <c r="P7"/>
  <c r="T54"/>
  <c r="U54"/>
  <c r="R7"/>
  <c r="BC6" s="1"/>
  <c r="T55"/>
  <c r="U55"/>
  <c r="T57"/>
  <c r="U57"/>
  <c r="V7"/>
  <c r="BD68"/>
  <c r="R19"/>
  <c r="T99"/>
  <c r="U99"/>
  <c r="BB100"/>
  <c r="BC100"/>
  <c r="BD100"/>
  <c r="BG132"/>
  <c r="BG112"/>
  <c r="AM101"/>
  <c r="BH132"/>
  <c r="AO101"/>
  <c r="BH112"/>
  <c r="W20"/>
  <c r="BF112"/>
  <c r="BE132"/>
  <c r="BF132"/>
  <c r="AA20"/>
  <c r="AM103"/>
  <c r="BE154"/>
  <c r="BF154"/>
  <c r="BG114"/>
  <c r="AO103"/>
  <c r="T116"/>
  <c r="U116"/>
  <c r="F25"/>
  <c r="I25"/>
  <c r="AM25" s="1"/>
  <c r="U117"/>
  <c r="T117"/>
  <c r="BG30"/>
  <c r="W19" i="11"/>
  <c r="BA44" i="14"/>
  <c r="R5"/>
  <c r="BC44"/>
  <c r="BD44"/>
  <c r="P14" i="12"/>
  <c r="BC76"/>
  <c r="BB76"/>
  <c r="BD76"/>
  <c r="AM92"/>
  <c r="AA17"/>
  <c r="BF153"/>
  <c r="BG153"/>
  <c r="AZ33"/>
  <c r="BC117"/>
  <c r="H26"/>
  <c r="BA117"/>
  <c r="BD117"/>
  <c r="BC14"/>
  <c r="BA21"/>
  <c r="BH106"/>
  <c r="BE106"/>
  <c r="AM55"/>
  <c r="AO55"/>
  <c r="S8"/>
  <c r="BG106"/>
  <c r="BC81"/>
  <c r="BB81"/>
  <c r="BD81"/>
  <c r="Z14"/>
  <c r="BA81"/>
  <c r="AA8" i="5"/>
  <c r="BD59"/>
  <c r="BC122"/>
  <c r="BA122"/>
  <c r="BB122"/>
  <c r="R26"/>
  <c r="BC80"/>
  <c r="X14"/>
  <c r="BD80"/>
  <c r="BB80"/>
  <c r="AO144"/>
  <c r="BD144"/>
  <c r="S32"/>
  <c r="AM144"/>
  <c r="BC141"/>
  <c r="L32"/>
  <c r="BB141"/>
  <c r="BA141"/>
  <c r="BD141"/>
  <c r="H29"/>
  <c r="BE134"/>
  <c r="BE94" i="14"/>
  <c r="AM139"/>
  <c r="BA59" i="11"/>
  <c r="BB81"/>
  <c r="BA81"/>
  <c r="BH139"/>
  <c r="BC46" i="14"/>
  <c r="BA92"/>
  <c r="AM125"/>
  <c r="BD128" i="5"/>
  <c r="BE153" i="12"/>
  <c r="R11" i="14"/>
  <c r="BA66"/>
  <c r="BD97" i="5"/>
  <c r="L20"/>
  <c r="BC97"/>
  <c r="H20"/>
  <c r="BC95"/>
  <c r="BA95"/>
  <c r="S17"/>
  <c r="BF109"/>
  <c r="BE109"/>
  <c r="AM88"/>
  <c r="BD55" i="12"/>
  <c r="BC98" i="5"/>
  <c r="N20"/>
  <c r="BD98"/>
  <c r="M10" i="11"/>
  <c r="BG95" i="12"/>
  <c r="AM54"/>
  <c r="BF95"/>
  <c r="Q8"/>
  <c r="BC98"/>
  <c r="BB98"/>
  <c r="BH87"/>
  <c r="BA98"/>
  <c r="AO147"/>
  <c r="BD147"/>
  <c r="BG158"/>
  <c r="BH158"/>
  <c r="BE158"/>
  <c r="AM147"/>
  <c r="BF158"/>
  <c r="R26"/>
  <c r="BB122"/>
  <c r="BD122"/>
  <c r="BA122"/>
  <c r="Z17"/>
  <c r="BD92"/>
  <c r="BC92"/>
  <c r="BB92"/>
  <c r="BA66"/>
  <c r="R11"/>
  <c r="BC66"/>
  <c r="BD76" i="5"/>
  <c r="BE97"/>
  <c r="Q14"/>
  <c r="BD120" i="14"/>
  <c r="N26"/>
  <c r="BB120"/>
  <c r="BH89"/>
  <c r="BA120"/>
  <c r="BD140"/>
  <c r="BA140"/>
  <c r="BB140"/>
  <c r="BH69"/>
  <c r="BC140"/>
  <c r="BC128"/>
  <c r="BH57"/>
  <c r="BB128"/>
  <c r="BA128"/>
  <c r="AX23" i="5"/>
  <c r="BE113"/>
  <c r="BD125"/>
  <c r="BA125"/>
  <c r="BB125"/>
  <c r="Z26"/>
  <c r="BE147"/>
  <c r="AO158"/>
  <c r="BF147"/>
  <c r="AM158"/>
  <c r="Y35"/>
  <c r="V26"/>
  <c r="BB123"/>
  <c r="X17"/>
  <c r="BA91"/>
  <c r="BB91"/>
  <c r="BC91"/>
  <c r="BH142"/>
  <c r="BD94"/>
  <c r="BC114" i="12"/>
  <c r="BA114"/>
  <c r="BG120"/>
  <c r="BE120"/>
  <c r="AM89"/>
  <c r="AM130"/>
  <c r="BF79"/>
  <c r="AM100"/>
  <c r="AO100"/>
  <c r="BG46"/>
  <c r="G29"/>
  <c r="BH46"/>
  <c r="AO127"/>
  <c r="BD94"/>
  <c r="BE43"/>
  <c r="AO94"/>
  <c r="BH43"/>
  <c r="AO151"/>
  <c r="BF70"/>
  <c r="AM151"/>
  <c r="BE70"/>
  <c r="P32"/>
  <c r="BA143"/>
  <c r="BB143"/>
  <c r="BG66"/>
  <c r="AO107"/>
  <c r="BH66"/>
  <c r="BF66"/>
  <c r="BA88"/>
  <c r="BF152"/>
  <c r="BH152"/>
  <c r="BC133"/>
  <c r="BB133"/>
  <c r="BA141" i="11"/>
  <c r="BB141"/>
  <c r="BC133"/>
  <c r="R29"/>
  <c r="BA133"/>
  <c r="BC69" i="5"/>
  <c r="BE114"/>
  <c r="S35"/>
  <c r="AO155"/>
  <c r="BD155"/>
  <c r="BC58"/>
  <c r="BB58"/>
  <c r="M23"/>
  <c r="BG77"/>
  <c r="AO108"/>
  <c r="BF77"/>
  <c r="BH111"/>
  <c r="BH121"/>
  <c r="BE114" i="11"/>
  <c r="AM155"/>
  <c r="AO155"/>
  <c r="S35"/>
  <c r="H35"/>
  <c r="BC150"/>
  <c r="BH59"/>
  <c r="BA150"/>
  <c r="AO68" i="14"/>
  <c r="BE129"/>
  <c r="BF129"/>
  <c r="W11"/>
  <c r="BG129"/>
  <c r="W14"/>
  <c r="AO79"/>
  <c r="BG130"/>
  <c r="BE130"/>
  <c r="BD79"/>
  <c r="BB149"/>
  <c r="BA149"/>
  <c r="BC143"/>
  <c r="BB143"/>
  <c r="P32"/>
  <c r="BA143"/>
  <c r="BH102"/>
  <c r="BB139"/>
  <c r="H32"/>
  <c r="BC139"/>
  <c r="P26"/>
  <c r="BB121"/>
  <c r="BA121"/>
  <c r="BA119"/>
  <c r="BB119"/>
  <c r="BB111"/>
  <c r="BC111"/>
  <c r="BA111"/>
  <c r="BH122"/>
  <c r="BC158" i="12"/>
  <c r="BA158"/>
  <c r="X35"/>
  <c r="AO149"/>
  <c r="BD149"/>
  <c r="BG48"/>
  <c r="G35"/>
  <c r="BF48"/>
  <c r="BD144"/>
  <c r="BC144"/>
  <c r="BB144"/>
  <c r="O22" i="5"/>
  <c r="BB21" s="1"/>
  <c r="U109"/>
  <c r="X22"/>
  <c r="BD32" s="1"/>
  <c r="U113"/>
  <c r="BG155"/>
  <c r="BE155"/>
  <c r="AM114"/>
  <c r="AA23"/>
  <c r="AO114"/>
  <c r="H34"/>
  <c r="U150"/>
  <c r="M34"/>
  <c r="BA33" s="1"/>
  <c r="T152"/>
  <c r="U152"/>
  <c r="N34"/>
  <c r="BB33" s="1"/>
  <c r="U153"/>
  <c r="T153"/>
  <c r="T154"/>
  <c r="U154"/>
  <c r="V34"/>
  <c r="BF33" s="1"/>
  <c r="T157"/>
  <c r="U157"/>
  <c r="N4" i="11"/>
  <c r="BE116"/>
  <c r="AM45"/>
  <c r="AO27"/>
  <c r="AQ27" s="1"/>
  <c r="U46"/>
  <c r="W4"/>
  <c r="AO30"/>
  <c r="AO47"/>
  <c r="AM47"/>
  <c r="Y5"/>
  <c r="BE138"/>
  <c r="BH138"/>
  <c r="R13"/>
  <c r="U77"/>
  <c r="T77"/>
  <c r="U88"/>
  <c r="BG120"/>
  <c r="U28" i="12"/>
  <c r="AN25" s="1"/>
  <c r="T134"/>
  <c r="U134"/>
  <c r="AM6" i="14"/>
  <c r="AO89" i="12"/>
  <c r="BD136"/>
  <c r="BG157"/>
  <c r="BH157"/>
  <c r="AO136"/>
  <c r="BC56"/>
  <c r="BH117"/>
  <c r="BA56"/>
  <c r="BB151"/>
  <c r="BC151"/>
  <c r="J35"/>
  <c r="BH102"/>
  <c r="BF102"/>
  <c r="J23"/>
  <c r="BC107"/>
  <c r="BD107"/>
  <c r="BF107"/>
  <c r="AO66"/>
  <c r="AM59"/>
  <c r="AO59"/>
  <c r="L32" i="11"/>
  <c r="BB111"/>
  <c r="BD111"/>
  <c r="BH122"/>
  <c r="BD27" i="14"/>
  <c r="AL31"/>
  <c r="AZ30"/>
  <c r="R26"/>
  <c r="BA122"/>
  <c r="BF154" i="12"/>
  <c r="BG114"/>
  <c r="BG154"/>
  <c r="BE154"/>
  <c r="BH114"/>
  <c r="BA90" i="5"/>
  <c r="V17"/>
  <c r="BH131"/>
  <c r="BF157"/>
  <c r="BE157"/>
  <c r="AO136"/>
  <c r="AM136"/>
  <c r="F23"/>
  <c r="BB105"/>
  <c r="BC105"/>
  <c r="BD69" i="11"/>
  <c r="BH140"/>
  <c r="BC69"/>
  <c r="X11"/>
  <c r="BA69"/>
  <c r="AM153"/>
  <c r="BG92"/>
  <c r="BF92"/>
  <c r="BE92"/>
  <c r="N32"/>
  <c r="BC142"/>
  <c r="BB142"/>
  <c r="W32" i="14"/>
  <c r="BG135"/>
  <c r="BF135"/>
  <c r="BE135"/>
  <c r="AM146"/>
  <c r="BC141"/>
  <c r="BD141"/>
  <c r="AM91" i="12"/>
  <c r="Y17"/>
  <c r="BE142"/>
  <c r="AO155"/>
  <c r="BE114"/>
  <c r="BD140"/>
  <c r="BB140"/>
  <c r="BC140"/>
  <c r="BA32" i="5"/>
  <c r="BD27"/>
  <c r="BE26"/>
  <c r="G22"/>
  <c r="U105"/>
  <c r="BD105" s="1"/>
  <c r="H22"/>
  <c r="T106"/>
  <c r="BA21"/>
  <c r="BC14"/>
  <c r="T109"/>
  <c r="U111"/>
  <c r="T111"/>
  <c r="S39" i="11"/>
  <c r="BA47"/>
  <c r="BD47"/>
  <c r="BB47"/>
  <c r="BC56"/>
  <c r="BA56"/>
  <c r="W7"/>
  <c r="U57"/>
  <c r="S72"/>
  <c r="S84"/>
  <c r="T89"/>
  <c r="AL21"/>
  <c r="K28" i="12"/>
  <c r="T129"/>
  <c r="U129"/>
  <c r="L28"/>
  <c r="AZ27" s="1"/>
  <c r="T130"/>
  <c r="T131"/>
  <c r="U131"/>
  <c r="O28"/>
  <c r="T132"/>
  <c r="BH101" s="1"/>
  <c r="P28"/>
  <c r="BB27" s="1"/>
  <c r="U133"/>
  <c r="S28"/>
  <c r="BC27" s="1"/>
  <c r="AO30" i="14"/>
  <c r="AQ30" s="1"/>
  <c r="AL3"/>
  <c r="BF141" i="5"/>
  <c r="BC144"/>
  <c r="BE135"/>
  <c r="BG135"/>
  <c r="AO146"/>
  <c r="AM146"/>
  <c r="Y20" i="11"/>
  <c r="BG143"/>
  <c r="AO102"/>
  <c r="AM102"/>
  <c r="AM143"/>
  <c r="BE102"/>
  <c r="BF102"/>
  <c r="W26"/>
  <c r="BF134"/>
  <c r="AO123"/>
  <c r="BG134"/>
  <c r="BB102" i="14"/>
  <c r="BC102"/>
  <c r="X20"/>
  <c r="W10" i="5"/>
  <c r="BB35"/>
  <c r="AN33"/>
  <c r="AP33" s="1"/>
  <c r="AO78"/>
  <c r="BH119"/>
  <c r="BF119"/>
  <c r="AZ27"/>
  <c r="T135"/>
  <c r="X28"/>
  <c r="U135"/>
  <c r="Z28"/>
  <c r="T136"/>
  <c r="J31"/>
  <c r="U140"/>
  <c r="T140"/>
  <c r="U31"/>
  <c r="T145"/>
  <c r="BF30" i="11"/>
  <c r="AM9"/>
  <c r="S107"/>
  <c r="T132"/>
  <c r="P28"/>
  <c r="BB27" s="1"/>
  <c r="U135"/>
  <c r="Y28"/>
  <c r="BF32" s="1"/>
  <c r="AA28"/>
  <c r="T136"/>
  <c r="BH157" s="1"/>
  <c r="T138"/>
  <c r="G31"/>
  <c r="BE69"/>
  <c r="BF69"/>
  <c r="BG69"/>
  <c r="K32"/>
  <c r="AM140"/>
  <c r="M31"/>
  <c r="BA30" s="1"/>
  <c r="U141"/>
  <c r="BD141" s="1"/>
  <c r="AM147"/>
  <c r="BE158"/>
  <c r="K35"/>
  <c r="AO151"/>
  <c r="BE70"/>
  <c r="T155"/>
  <c r="R34"/>
  <c r="T157"/>
  <c r="V34"/>
  <c r="BF33" s="1"/>
  <c r="U157"/>
  <c r="AN21" i="12"/>
  <c r="AP21" s="1"/>
  <c r="BA155" i="5"/>
  <c r="R35"/>
  <c r="BA139"/>
  <c r="H32"/>
  <c r="AA26"/>
  <c r="AM125"/>
  <c r="AO125"/>
  <c r="BB152" i="11"/>
  <c r="L35"/>
  <c r="BA152"/>
  <c r="AO145"/>
  <c r="BG124"/>
  <c r="AA26"/>
  <c r="BF156"/>
  <c r="AO125"/>
  <c r="BG156"/>
  <c r="AM121"/>
  <c r="AO121"/>
  <c r="BE100"/>
  <c r="BF100"/>
  <c r="AN15" i="5"/>
  <c r="AP15" s="1"/>
  <c r="BG26"/>
  <c r="BE33"/>
  <c r="AO6"/>
  <c r="BB78"/>
  <c r="U79"/>
  <c r="T79"/>
  <c r="U121"/>
  <c r="T121"/>
  <c r="K28"/>
  <c r="AM28" s="1"/>
  <c r="U129"/>
  <c r="T129"/>
  <c r="T130"/>
  <c r="U130"/>
  <c r="V31"/>
  <c r="BF30" s="1"/>
  <c r="T146"/>
  <c r="AL30" i="11"/>
  <c r="AP30" s="1"/>
  <c r="BC78"/>
  <c r="BD78"/>
  <c r="T80"/>
  <c r="U80"/>
  <c r="BG89"/>
  <c r="BE89"/>
  <c r="O26"/>
  <c r="AO120"/>
  <c r="G28"/>
  <c r="U127"/>
  <c r="U146"/>
  <c r="T146"/>
  <c r="AO15" i="14"/>
  <c r="BF112"/>
  <c r="BG132"/>
  <c r="AO56"/>
  <c r="AN21" i="5"/>
  <c r="AP21" s="1"/>
  <c r="AN27"/>
  <c r="AP27" s="1"/>
  <c r="S53"/>
  <c r="U69"/>
  <c r="BD69" s="1"/>
  <c r="Y10"/>
  <c r="AN31" s="1"/>
  <c r="R72"/>
  <c r="T114"/>
  <c r="BH155" s="1"/>
  <c r="Z22"/>
  <c r="BD35" s="1"/>
  <c r="AZ30" i="11"/>
  <c r="BD30"/>
  <c r="AL33"/>
  <c r="AN15"/>
  <c r="T46"/>
  <c r="S52"/>
  <c r="T57"/>
  <c r="S62"/>
  <c r="S83"/>
  <c r="U103"/>
  <c r="T113"/>
  <c r="Z22"/>
  <c r="BD35" s="1"/>
  <c r="U114"/>
  <c r="T114"/>
  <c r="F25"/>
  <c r="T116"/>
  <c r="BD24"/>
  <c r="T135"/>
  <c r="U142"/>
  <c r="S50" i="12"/>
  <c r="R53"/>
  <c r="Q7"/>
  <c r="BB6" s="1"/>
  <c r="T54"/>
  <c r="Y10"/>
  <c r="AZ32" s="1"/>
  <c r="U69"/>
  <c r="V13"/>
  <c r="T79"/>
  <c r="U80"/>
  <c r="Y13"/>
  <c r="S16"/>
  <c r="U88"/>
  <c r="BD88" s="1"/>
  <c r="U138"/>
  <c r="G31"/>
  <c r="T138"/>
  <c r="U142"/>
  <c r="BA27" i="14"/>
  <c r="S42"/>
  <c r="U67"/>
  <c r="S31"/>
  <c r="AM31" s="1"/>
  <c r="T144"/>
  <c r="U144"/>
  <c r="BA27" i="5"/>
  <c r="U56"/>
  <c r="U70"/>
  <c r="AM24"/>
  <c r="AQ24" s="1"/>
  <c r="T151"/>
  <c r="J34"/>
  <c r="AZ33" s="1"/>
  <c r="T158"/>
  <c r="X34"/>
  <c r="BG33" s="1"/>
  <c r="AL24" i="11"/>
  <c r="AO15"/>
  <c r="U48"/>
  <c r="BD48" s="1"/>
  <c r="U56"/>
  <c r="T102"/>
  <c r="X19"/>
  <c r="BC32" s="1"/>
  <c r="T127"/>
  <c r="AO30" i="12"/>
  <c r="AQ30" s="1"/>
  <c r="T57"/>
  <c r="V7"/>
  <c r="P10"/>
  <c r="BB9" s="1"/>
  <c r="U65"/>
  <c r="V34"/>
  <c r="BF33" s="1"/>
  <c r="U157"/>
  <c r="BD157" s="1"/>
  <c r="U47" i="14"/>
  <c r="Y4"/>
  <c r="AN31" s="1"/>
  <c r="AO33"/>
  <c r="T68"/>
  <c r="W10"/>
  <c r="T69" i="12"/>
  <c r="R86"/>
  <c r="T47" i="14"/>
  <c r="T58"/>
  <c r="S77"/>
  <c r="AL27"/>
  <c r="AP27" s="1"/>
  <c r="AN24"/>
  <c r="AP24" s="1"/>
  <c r="X16"/>
  <c r="BB32" s="1"/>
  <c r="T91"/>
  <c r="U119"/>
  <c r="U127"/>
  <c r="T48" i="12"/>
  <c r="AM33" i="14"/>
  <c r="T94"/>
  <c r="U100"/>
  <c r="BD100" s="1"/>
  <c r="R105"/>
  <c r="U121"/>
  <c r="BD121" s="1"/>
  <c r="BA52" i="18" l="1"/>
  <c r="BB52"/>
  <c r="BH73"/>
  <c r="AO72" i="13"/>
  <c r="BG41"/>
  <c r="BH12"/>
  <c r="BC72"/>
  <c r="AP13"/>
  <c r="AG13" s="1"/>
  <c r="T61" i="11"/>
  <c r="BB61" s="1"/>
  <c r="M8" i="18"/>
  <c r="BF73"/>
  <c r="BE73"/>
  <c r="AO52"/>
  <c r="AM52"/>
  <c r="BG73"/>
  <c r="BD52"/>
  <c r="BC86"/>
  <c r="BF75"/>
  <c r="BD86"/>
  <c r="AM86"/>
  <c r="BH75"/>
  <c r="BG75"/>
  <c r="AN10"/>
  <c r="AP10" s="1"/>
  <c r="AR10" s="1"/>
  <c r="BA11"/>
  <c r="BH11" s="1"/>
  <c r="BI10" s="1"/>
  <c r="AM16"/>
  <c r="AQ16" s="1"/>
  <c r="AH16" s="1"/>
  <c r="BH15"/>
  <c r="T87" i="11"/>
  <c r="BC87" s="1"/>
  <c r="G14" i="18"/>
  <c r="BF41"/>
  <c r="AO72"/>
  <c r="BG41"/>
  <c r="BE41"/>
  <c r="F14"/>
  <c r="BB72"/>
  <c r="BA72"/>
  <c r="BC72"/>
  <c r="BD72"/>
  <c r="BH41"/>
  <c r="H14"/>
  <c r="AO8" s="1"/>
  <c r="BB73"/>
  <c r="BH52"/>
  <c r="BA73"/>
  <c r="BH12"/>
  <c r="BC73"/>
  <c r="BF97"/>
  <c r="Q14"/>
  <c r="BE97"/>
  <c r="BG97"/>
  <c r="AO76"/>
  <c r="BH20"/>
  <c r="BI19" s="1"/>
  <c r="BA76"/>
  <c r="BA82" s="1"/>
  <c r="BH97"/>
  <c r="BC76"/>
  <c r="BB76"/>
  <c r="BD76"/>
  <c r="BA62" i="13"/>
  <c r="BB62"/>
  <c r="BH51"/>
  <c r="BG51"/>
  <c r="BD62"/>
  <c r="I11"/>
  <c r="AN8" s="1"/>
  <c r="BC62"/>
  <c r="AM62"/>
  <c r="BE51"/>
  <c r="AO62"/>
  <c r="AQ7"/>
  <c r="AH7" s="1"/>
  <c r="BD63" i="12"/>
  <c r="U63"/>
  <c r="BG61" i="18"/>
  <c r="BG71" s="1"/>
  <c r="BH61"/>
  <c r="AM40"/>
  <c r="AO40"/>
  <c r="K5"/>
  <c r="AM5" s="1"/>
  <c r="BE61"/>
  <c r="BE71" s="1"/>
  <c r="BD40"/>
  <c r="BD49" s="1"/>
  <c r="BK9"/>
  <c r="T83" i="12"/>
  <c r="BA83" s="1"/>
  <c r="U83"/>
  <c r="AO83" s="1"/>
  <c r="AP15"/>
  <c r="BH3" i="18"/>
  <c r="BJ3"/>
  <c r="AP7"/>
  <c r="AG7" s="1"/>
  <c r="AL11" i="13"/>
  <c r="BA63"/>
  <c r="BB63"/>
  <c r="BD63"/>
  <c r="BH74"/>
  <c r="BH82" s="1"/>
  <c r="BJ9"/>
  <c r="BC63"/>
  <c r="T51" i="14"/>
  <c r="J8" s="1"/>
  <c r="BD96" i="18"/>
  <c r="BE65"/>
  <c r="K20"/>
  <c r="BH65"/>
  <c r="BF65"/>
  <c r="J20"/>
  <c r="BC96"/>
  <c r="BB96"/>
  <c r="BA96"/>
  <c r="AO11"/>
  <c r="T72" i="14"/>
  <c r="BA72" s="1"/>
  <c r="BH5" i="13"/>
  <c r="AZ6" i="12"/>
  <c r="BH74" i="18"/>
  <c r="BE74"/>
  <c r="M11"/>
  <c r="AM63"/>
  <c r="BG74"/>
  <c r="BF74"/>
  <c r="BH14"/>
  <c r="BC83"/>
  <c r="F17"/>
  <c r="BD83"/>
  <c r="BH42"/>
  <c r="AM83"/>
  <c r="BE42"/>
  <c r="BF42"/>
  <c r="BF49" s="1"/>
  <c r="G17"/>
  <c r="N26" i="5"/>
  <c r="BA120"/>
  <c r="BB120"/>
  <c r="BD120"/>
  <c r="BC120"/>
  <c r="AM145" i="12"/>
  <c r="BF124"/>
  <c r="U32"/>
  <c r="BE124"/>
  <c r="AQ21" i="11"/>
  <c r="BH27" i="14"/>
  <c r="AM58" i="5"/>
  <c r="BD91"/>
  <c r="BB128"/>
  <c r="AL19"/>
  <c r="AP19" s="1"/>
  <c r="AG19" s="1"/>
  <c r="BC44"/>
  <c r="BH20"/>
  <c r="AO31" i="12"/>
  <c r="BB56" i="5"/>
  <c r="BD118" i="12"/>
  <c r="U84" i="14"/>
  <c r="R14" i="5"/>
  <c r="AQ27" i="14"/>
  <c r="AR27" s="1"/>
  <c r="BA8" i="12"/>
  <c r="BH78" i="11"/>
  <c r="O35" i="14"/>
  <c r="AO153"/>
  <c r="AM133"/>
  <c r="BD133"/>
  <c r="BK34" i="18"/>
  <c r="AR34"/>
  <c r="AV33" s="1"/>
  <c r="AO29"/>
  <c r="AM32"/>
  <c r="BH32" i="13"/>
  <c r="BH9"/>
  <c r="BB148"/>
  <c r="AQ23" i="18"/>
  <c r="AJ22" s="1"/>
  <c r="AM25" i="14"/>
  <c r="BA39" i="13"/>
  <c r="BF121" i="11"/>
  <c r="BG121"/>
  <c r="BG89" i="5"/>
  <c r="O26"/>
  <c r="AO120"/>
  <c r="AM120"/>
  <c r="BE89"/>
  <c r="BH89"/>
  <c r="BF89"/>
  <c r="I11" i="18"/>
  <c r="AM62"/>
  <c r="BD126" i="13"/>
  <c r="BD93"/>
  <c r="BE126"/>
  <c r="BA123" i="14"/>
  <c r="BB123"/>
  <c r="BD123"/>
  <c r="BC123"/>
  <c r="AM151" i="5"/>
  <c r="K35"/>
  <c r="O32"/>
  <c r="AO142"/>
  <c r="I29"/>
  <c r="BG57"/>
  <c r="AP24" i="11"/>
  <c r="AM89"/>
  <c r="BA128" i="5"/>
  <c r="BA105" i="11"/>
  <c r="V11" i="5"/>
  <c r="BH105"/>
  <c r="O4"/>
  <c r="BA3" s="1"/>
  <c r="BA56"/>
  <c r="BG116" i="12"/>
  <c r="T66" i="11"/>
  <c r="BA77" i="5"/>
  <c r="T75"/>
  <c r="AM16"/>
  <c r="U63"/>
  <c r="BE74" s="1"/>
  <c r="BD77"/>
  <c r="BF133" i="14"/>
  <c r="BE56"/>
  <c r="BA148" i="18"/>
  <c r="AC31" s="1"/>
  <c r="AM14" i="13"/>
  <c r="BD122" i="11"/>
  <c r="AN10" i="13"/>
  <c r="BC43" i="5"/>
  <c r="P5"/>
  <c r="BB135" i="14"/>
  <c r="X29"/>
  <c r="BA135"/>
  <c r="BC135"/>
  <c r="BC150" i="5"/>
  <c r="BB150"/>
  <c r="BA150"/>
  <c r="H35"/>
  <c r="BC133"/>
  <c r="BD133"/>
  <c r="BA133"/>
  <c r="R29"/>
  <c r="BB133"/>
  <c r="AM43"/>
  <c r="Q5"/>
  <c r="Z17"/>
  <c r="BB92"/>
  <c r="U85"/>
  <c r="BE120" i="11"/>
  <c r="BH129" i="5"/>
  <c r="BD44"/>
  <c r="BF142"/>
  <c r="BG107"/>
  <c r="BD47"/>
  <c r="X5"/>
  <c r="BC119" i="11"/>
  <c r="W23" i="14"/>
  <c r="AM153"/>
  <c r="BA136"/>
  <c r="AP29" i="18"/>
  <c r="BF148" i="13"/>
  <c r="BE35" i="5"/>
  <c r="BD53" i="18"/>
  <c r="BH9"/>
  <c r="U95" i="11"/>
  <c r="AO95" s="1"/>
  <c r="BD98" i="18"/>
  <c r="BE87"/>
  <c r="BA98"/>
  <c r="BA104" s="1"/>
  <c r="BB98"/>
  <c r="BG87"/>
  <c r="BG93" s="1"/>
  <c r="AM98"/>
  <c r="O20"/>
  <c r="AN17" s="1"/>
  <c r="BH87"/>
  <c r="BF87"/>
  <c r="AQ9" i="12"/>
  <c r="AM4" i="13"/>
  <c r="AQ4" s="1"/>
  <c r="AH4" s="1"/>
  <c r="AX11"/>
  <c r="BA40"/>
  <c r="BA49" s="1"/>
  <c r="BB40"/>
  <c r="BC40"/>
  <c r="BD73"/>
  <c r="BD82" s="1"/>
  <c r="BH52"/>
  <c r="BC73"/>
  <c r="BB73"/>
  <c r="BB82" s="1"/>
  <c r="BA73"/>
  <c r="BA82" s="1"/>
  <c r="BJ6"/>
  <c r="BJ9" i="18"/>
  <c r="BD95"/>
  <c r="BB95"/>
  <c r="AQ7"/>
  <c r="AH7" s="1"/>
  <c r="BC104"/>
  <c r="AP19"/>
  <c r="AG19" s="1"/>
  <c r="BH54"/>
  <c r="BG54"/>
  <c r="BG60" s="1"/>
  <c r="BE54"/>
  <c r="I20"/>
  <c r="AM95"/>
  <c r="BF54"/>
  <c r="BF60" s="1"/>
  <c r="BF94"/>
  <c r="BE94"/>
  <c r="AO43"/>
  <c r="BG94"/>
  <c r="AM43"/>
  <c r="BH94"/>
  <c r="BC43"/>
  <c r="BD43"/>
  <c r="AP4"/>
  <c r="AG4" s="1"/>
  <c r="T53" i="14"/>
  <c r="N8" s="1"/>
  <c r="U53"/>
  <c r="BE84" s="1"/>
  <c r="Q17" i="18"/>
  <c r="BF98"/>
  <c r="BF104" s="1"/>
  <c r="AM87"/>
  <c r="BB87"/>
  <c r="BB93" s="1"/>
  <c r="AO87"/>
  <c r="BG98"/>
  <c r="P17"/>
  <c r="AL17" s="1"/>
  <c r="BD87"/>
  <c r="BH98"/>
  <c r="BH104" s="1"/>
  <c r="BA87"/>
  <c r="BA93" s="1"/>
  <c r="BE40"/>
  <c r="G11"/>
  <c r="AM11" s="1"/>
  <c r="F11"/>
  <c r="BC61"/>
  <c r="AQ4"/>
  <c r="AH4" s="1"/>
  <c r="BA61"/>
  <c r="BD61"/>
  <c r="BH40"/>
  <c r="BB61"/>
  <c r="BE72" i="13"/>
  <c r="BH72"/>
  <c r="AO41"/>
  <c r="AM41"/>
  <c r="BD41"/>
  <c r="BD49" s="1"/>
  <c r="BG72"/>
  <c r="BG82" s="1"/>
  <c r="BF72"/>
  <c r="G8" i="18"/>
  <c r="AM8" s="1"/>
  <c r="BG39"/>
  <c r="BE39"/>
  <c r="BF39"/>
  <c r="BF62" i="13"/>
  <c r="BF71" s="1"/>
  <c r="BG62"/>
  <c r="BG71" s="1"/>
  <c r="AO51"/>
  <c r="BD51"/>
  <c r="AY11"/>
  <c r="AY6"/>
  <c r="BH6" s="1"/>
  <c r="BI7" s="1"/>
  <c r="AM51"/>
  <c r="AO11"/>
  <c r="K8"/>
  <c r="AM8" s="1"/>
  <c r="BH62"/>
  <c r="L20" i="18"/>
  <c r="AO14" s="1"/>
  <c r="BB97"/>
  <c r="AQ19"/>
  <c r="AH19" s="1"/>
  <c r="BK18"/>
  <c r="BD97"/>
  <c r="BH76"/>
  <c r="AO97"/>
  <c r="M20"/>
  <c r="BE76"/>
  <c r="BF76"/>
  <c r="AR18"/>
  <c r="BJ18"/>
  <c r="AR6"/>
  <c r="N8"/>
  <c r="AL8" s="1"/>
  <c r="BB53"/>
  <c r="BB60" s="1"/>
  <c r="BH84"/>
  <c r="BC53"/>
  <c r="BA53"/>
  <c r="BA60" s="1"/>
  <c r="BH86"/>
  <c r="BJ12"/>
  <c r="BA75"/>
  <c r="N14"/>
  <c r="BC75"/>
  <c r="BD75"/>
  <c r="AR15"/>
  <c r="BK15"/>
  <c r="BJ15"/>
  <c r="AR6" i="13"/>
  <c r="BH3"/>
  <c r="BE50"/>
  <c r="AO39"/>
  <c r="AM39"/>
  <c r="BK6"/>
  <c r="BF50"/>
  <c r="BF60" s="1"/>
  <c r="I5"/>
  <c r="AM5" s="1"/>
  <c r="BB39"/>
  <c r="BB49" s="1"/>
  <c r="BH50"/>
  <c r="BG50"/>
  <c r="BC39"/>
  <c r="AA17" i="5"/>
  <c r="BF153"/>
  <c r="BE153"/>
  <c r="BG153"/>
  <c r="AO92"/>
  <c r="AM92"/>
  <c r="BB152" i="14"/>
  <c r="BD152"/>
  <c r="BA152"/>
  <c r="BC152"/>
  <c r="L35"/>
  <c r="AA29"/>
  <c r="BE157"/>
  <c r="BE159" s="1"/>
  <c r="AM136"/>
  <c r="BG157"/>
  <c r="AO136"/>
  <c r="BC131"/>
  <c r="BB131"/>
  <c r="BA131"/>
  <c r="N29"/>
  <c r="BF24" i="12"/>
  <c r="BH24" s="1"/>
  <c r="BE32"/>
  <c r="BA119"/>
  <c r="L26"/>
  <c r="BD119"/>
  <c r="BB119"/>
  <c r="BC119"/>
  <c r="AM109"/>
  <c r="O23"/>
  <c r="BF88"/>
  <c r="BG88"/>
  <c r="BH88"/>
  <c r="BE88"/>
  <c r="AO109"/>
  <c r="G35" i="5"/>
  <c r="BC17" s="1"/>
  <c r="AO149"/>
  <c r="BH48"/>
  <c r="BB80" i="14"/>
  <c r="X14"/>
  <c r="BA80"/>
  <c r="BB79" i="11"/>
  <c r="BA79"/>
  <c r="BC79"/>
  <c r="BE145" i="5"/>
  <c r="Y26"/>
  <c r="AO122" i="12"/>
  <c r="S26"/>
  <c r="AM122"/>
  <c r="BE111"/>
  <c r="BC118" i="11"/>
  <c r="J26"/>
  <c r="BA118"/>
  <c r="BB118"/>
  <c r="N35" i="12"/>
  <c r="BB153"/>
  <c r="BE67"/>
  <c r="BG67"/>
  <c r="K26"/>
  <c r="AM118"/>
  <c r="AO118"/>
  <c r="BF67"/>
  <c r="BG150"/>
  <c r="BE150"/>
  <c r="BF150"/>
  <c r="AA8"/>
  <c r="BC130" i="11"/>
  <c r="BD130"/>
  <c r="BB130"/>
  <c r="BE35"/>
  <c r="BG24"/>
  <c r="Z11" i="12"/>
  <c r="BA70"/>
  <c r="BB128"/>
  <c r="BA128"/>
  <c r="BC97"/>
  <c r="BD97"/>
  <c r="BB97"/>
  <c r="BA97"/>
  <c r="BH102" i="11"/>
  <c r="L26"/>
  <c r="BH56" i="14"/>
  <c r="BG56"/>
  <c r="BH126" i="18"/>
  <c r="AF25" s="1"/>
  <c r="BH24"/>
  <c r="BI25" s="1"/>
  <c r="BF139" i="12"/>
  <c r="BH139"/>
  <c r="BH30" i="13"/>
  <c r="AQ31"/>
  <c r="BK31" s="1"/>
  <c r="BA159"/>
  <c r="BC131" i="5"/>
  <c r="N29"/>
  <c r="BB131"/>
  <c r="BD131"/>
  <c r="BA131"/>
  <c r="BH90"/>
  <c r="M32" i="12"/>
  <c r="BG80"/>
  <c r="AM141"/>
  <c r="BD141"/>
  <c r="BF80"/>
  <c r="AO141"/>
  <c r="BE80"/>
  <c r="BH80"/>
  <c r="BC109"/>
  <c r="BB109"/>
  <c r="BA109"/>
  <c r="BB113" i="5"/>
  <c r="BA113"/>
  <c r="BC113"/>
  <c r="X23"/>
  <c r="AO143" i="11"/>
  <c r="Q32"/>
  <c r="BE99" i="5"/>
  <c r="AO110"/>
  <c r="Q23"/>
  <c r="BD110"/>
  <c r="BH99"/>
  <c r="BF99"/>
  <c r="AM110"/>
  <c r="BG99"/>
  <c r="AX29" i="14"/>
  <c r="BH29" s="1"/>
  <c r="BI28" s="1"/>
  <c r="BB17"/>
  <c r="AM132"/>
  <c r="Q29"/>
  <c r="BG101"/>
  <c r="AO132"/>
  <c r="BC154" i="12"/>
  <c r="BA154"/>
  <c r="BB154"/>
  <c r="P35"/>
  <c r="BB133" i="11"/>
  <c r="BD133"/>
  <c r="AR24" i="12"/>
  <c r="BK24"/>
  <c r="BC119" i="14"/>
  <c r="L26"/>
  <c r="BH156" i="5"/>
  <c r="BG156"/>
  <c r="BE156"/>
  <c r="BF156"/>
  <c r="W23"/>
  <c r="AM112"/>
  <c r="BF133"/>
  <c r="BG133"/>
  <c r="BE133"/>
  <c r="AO112"/>
  <c r="BA87" i="12"/>
  <c r="BC87"/>
  <c r="BB87"/>
  <c r="Z32"/>
  <c r="BA147"/>
  <c r="BC147"/>
  <c r="F35" i="5"/>
  <c r="BA149"/>
  <c r="BB149"/>
  <c r="BC149"/>
  <c r="BE156" i="11"/>
  <c r="BH156"/>
  <c r="F32" i="5"/>
  <c r="BC138"/>
  <c r="BC78" i="12"/>
  <c r="BB78"/>
  <c r="AM139" i="11"/>
  <c r="AO139"/>
  <c r="BG58"/>
  <c r="BF58"/>
  <c r="I32"/>
  <c r="BE58"/>
  <c r="AX29"/>
  <c r="BH29" s="1"/>
  <c r="BB17"/>
  <c r="BE26" i="12"/>
  <c r="AQ25" i="14"/>
  <c r="BK25" s="1"/>
  <c r="BH21" i="12"/>
  <c r="T85" i="5"/>
  <c r="J17" s="1"/>
  <c r="BB69"/>
  <c r="AO76"/>
  <c r="AM59"/>
  <c r="F23" i="11"/>
  <c r="BE150" i="5"/>
  <c r="BA68"/>
  <c r="AQ12" i="14"/>
  <c r="U61" i="11"/>
  <c r="BH111"/>
  <c r="M10" i="5"/>
  <c r="AZ9" s="1"/>
  <c r="BH99" i="12"/>
  <c r="J26"/>
  <c r="BE116" i="14"/>
  <c r="AO45"/>
  <c r="U106"/>
  <c r="I23" s="1"/>
  <c r="AM83" i="5"/>
  <c r="AO91"/>
  <c r="BE107"/>
  <c r="AQ30"/>
  <c r="BA47"/>
  <c r="S11"/>
  <c r="BB45" i="11"/>
  <c r="AQ24"/>
  <c r="BJ24" s="1"/>
  <c r="P32"/>
  <c r="BD119"/>
  <c r="BA119"/>
  <c r="BF155" i="14"/>
  <c r="AQ24"/>
  <c r="AR24" s="1"/>
  <c r="AM157"/>
  <c r="BD157"/>
  <c r="AM141"/>
  <c r="BE80"/>
  <c r="I26"/>
  <c r="AO117"/>
  <c r="BA103"/>
  <c r="BH114"/>
  <c r="AO58" i="12"/>
  <c r="BG139"/>
  <c r="BE141" i="14"/>
  <c r="BD58" i="12"/>
  <c r="BB68"/>
  <c r="BD52" i="13"/>
  <c r="BG137"/>
  <c r="BB115"/>
  <c r="AD22" s="1"/>
  <c r="AL14"/>
  <c r="BA115"/>
  <c r="AO41" i="18"/>
  <c r="BH62"/>
  <c r="BF62"/>
  <c r="AN26" i="11"/>
  <c r="BF138"/>
  <c r="BG138"/>
  <c r="BF116"/>
  <c r="BG116"/>
  <c r="AO45"/>
  <c r="M23" i="12"/>
  <c r="BG77"/>
  <c r="BF77"/>
  <c r="AO108"/>
  <c r="AM108"/>
  <c r="BH77"/>
  <c r="BE77"/>
  <c r="N32"/>
  <c r="BC142"/>
  <c r="BB149"/>
  <c r="BC149"/>
  <c r="F35"/>
  <c r="BA149"/>
  <c r="AO140" i="14"/>
  <c r="K32"/>
  <c r="BF69"/>
  <c r="BD128"/>
  <c r="H29"/>
  <c r="AL29" s="1"/>
  <c r="AM118"/>
  <c r="BE67"/>
  <c r="BF67"/>
  <c r="AO118"/>
  <c r="BH67"/>
  <c r="K26"/>
  <c r="O20" i="5"/>
  <c r="BE87"/>
  <c r="AM98"/>
  <c r="AO98"/>
  <c r="BG87"/>
  <c r="BF87"/>
  <c r="BB90"/>
  <c r="BC90"/>
  <c r="Q26" i="11"/>
  <c r="BG100"/>
  <c r="BH100"/>
  <c r="BA143" i="5"/>
  <c r="BB143"/>
  <c r="BC143"/>
  <c r="P32"/>
  <c r="BA125" i="12"/>
  <c r="BB125"/>
  <c r="BC125"/>
  <c r="BD125"/>
  <c r="Z26"/>
  <c r="BD27" i="11"/>
  <c r="AN25"/>
  <c r="BE26"/>
  <c r="BH26" s="1"/>
  <c r="AO139" i="5"/>
  <c r="I32"/>
  <c r="BF58"/>
  <c r="BE79" i="11"/>
  <c r="BF79"/>
  <c r="BH79"/>
  <c r="AO130"/>
  <c r="BG79"/>
  <c r="AM130"/>
  <c r="M29"/>
  <c r="AO133"/>
  <c r="S29"/>
  <c r="AM133"/>
  <c r="BE112"/>
  <c r="BD125"/>
  <c r="Z26"/>
  <c r="BB125"/>
  <c r="BC125"/>
  <c r="BA125"/>
  <c r="BB96" i="12"/>
  <c r="BA96"/>
  <c r="AO58" i="11"/>
  <c r="AM58"/>
  <c r="BG139"/>
  <c r="Y8"/>
  <c r="BF139"/>
  <c r="BE139"/>
  <c r="AO125" i="12"/>
  <c r="BE156"/>
  <c r="AM125"/>
  <c r="AA26"/>
  <c r="BH156"/>
  <c r="BB158" i="11"/>
  <c r="X35"/>
  <c r="BA158"/>
  <c r="BC158"/>
  <c r="BB122"/>
  <c r="BC122"/>
  <c r="BB78"/>
  <c r="BA78"/>
  <c r="BD51" i="18"/>
  <c r="AM51"/>
  <c r="BC33" i="12"/>
  <c r="BA128" i="11"/>
  <c r="BC128"/>
  <c r="BD128"/>
  <c r="BB128"/>
  <c r="H29"/>
  <c r="BH57"/>
  <c r="BA107" i="12"/>
  <c r="BB107"/>
  <c r="BE145" i="14"/>
  <c r="BF145"/>
  <c r="BB124" i="12"/>
  <c r="BA124"/>
  <c r="BC124"/>
  <c r="BE78"/>
  <c r="BF78"/>
  <c r="M26"/>
  <c r="AM26" s="1"/>
  <c r="BG78"/>
  <c r="AO119"/>
  <c r="AM119"/>
  <c r="BH78"/>
  <c r="F23"/>
  <c r="BB105"/>
  <c r="BA105"/>
  <c r="BD105"/>
  <c r="BC105"/>
  <c r="BC115" s="1"/>
  <c r="BC139" i="5"/>
  <c r="BB139"/>
  <c r="BD139"/>
  <c r="BA118" i="14"/>
  <c r="BD118"/>
  <c r="BB118"/>
  <c r="J26"/>
  <c r="BC118"/>
  <c r="AM81"/>
  <c r="BG152"/>
  <c r="AO81"/>
  <c r="BB5" i="5"/>
  <c r="AX18"/>
  <c r="M32"/>
  <c r="AM141"/>
  <c r="BH80"/>
  <c r="BG80"/>
  <c r="AO141"/>
  <c r="BF80"/>
  <c r="Y23" i="12"/>
  <c r="BG144"/>
  <c r="AO113"/>
  <c r="BB121" i="11"/>
  <c r="BD121"/>
  <c r="BC121"/>
  <c r="BA121"/>
  <c r="P26"/>
  <c r="AO143" i="5"/>
  <c r="BE102"/>
  <c r="Q32"/>
  <c r="BH102"/>
  <c r="BF102"/>
  <c r="BC154" i="11"/>
  <c r="P35"/>
  <c r="BA154"/>
  <c r="BB154"/>
  <c r="AO153" i="12"/>
  <c r="BF92"/>
  <c r="AM153"/>
  <c r="BG92"/>
  <c r="BE92"/>
  <c r="O35"/>
  <c r="AM149"/>
  <c r="BH48"/>
  <c r="BA146"/>
  <c r="V32"/>
  <c r="BB146"/>
  <c r="BC146"/>
  <c r="K26" i="11"/>
  <c r="AO118"/>
  <c r="BG76" i="12"/>
  <c r="AM97"/>
  <c r="BF76"/>
  <c r="BH76"/>
  <c r="AO97"/>
  <c r="BE76"/>
  <c r="W14"/>
  <c r="BE130"/>
  <c r="AP25"/>
  <c r="AG25" s="1"/>
  <c r="BA137" i="14"/>
  <c r="AQ26" i="18"/>
  <c r="AJ25" s="1"/>
  <c r="BH21"/>
  <c r="BG115" i="13"/>
  <c r="AQ15" i="11"/>
  <c r="AP33"/>
  <c r="T53" i="5"/>
  <c r="BC53" s="1"/>
  <c r="BC78"/>
  <c r="BG119"/>
  <c r="AP21" i="11"/>
  <c r="BJ21" s="1"/>
  <c r="BF120"/>
  <c r="AQ30"/>
  <c r="BH116"/>
  <c r="U40"/>
  <c r="BG61" s="1"/>
  <c r="AO22" i="5"/>
  <c r="BH97"/>
  <c r="BC128"/>
  <c r="BH44" i="11"/>
  <c r="BH97" i="12"/>
  <c r="BF114" i="5"/>
  <c r="BC68"/>
  <c r="AQ34" i="12"/>
  <c r="BD101" i="14"/>
  <c r="BD83" i="5"/>
  <c r="BB11"/>
  <c r="AP21" i="14"/>
  <c r="P23" i="12"/>
  <c r="BH67"/>
  <c r="BC118"/>
  <c r="BB70" i="5"/>
  <c r="AQ21" i="14"/>
  <c r="AQ15" i="5"/>
  <c r="BK15" s="1"/>
  <c r="AP27" i="11"/>
  <c r="T74" i="14"/>
  <c r="J14" s="1"/>
  <c r="BH138" i="5"/>
  <c r="BB47"/>
  <c r="BD143" i="11"/>
  <c r="AM63" i="12"/>
  <c r="AM114" i="14"/>
  <c r="BG155"/>
  <c r="BE136"/>
  <c r="BD117"/>
  <c r="BH154"/>
  <c r="AQ27" i="12"/>
  <c r="AR27" s="1"/>
  <c r="BF157" i="14"/>
  <c r="BD109" i="12"/>
  <c r="AM149" i="5"/>
  <c r="AZ14" i="12"/>
  <c r="BF63" i="18"/>
  <c r="AM74"/>
  <c r="BE104"/>
  <c r="BA126"/>
  <c r="AP16"/>
  <c r="AG16" s="1"/>
  <c r="AL32"/>
  <c r="BH23"/>
  <c r="AQ33" i="12"/>
  <c r="BA68"/>
  <c r="BC70"/>
  <c r="AM20" i="13"/>
  <c r="AQ20" s="1"/>
  <c r="AJ19" s="1"/>
  <c r="BH20"/>
  <c r="AL26"/>
  <c r="AP26" s="1"/>
  <c r="AI25" s="1"/>
  <c r="AN20"/>
  <c r="AP20" s="1"/>
  <c r="AI19" s="1"/>
  <c r="BG159"/>
  <c r="AQ13"/>
  <c r="BE104"/>
  <c r="BJ12"/>
  <c r="BH6" i="18"/>
  <c r="BI7" s="1"/>
  <c r="BE62"/>
  <c r="BH92" i="11"/>
  <c r="T41"/>
  <c r="H11" i="18"/>
  <c r="AL11" s="1"/>
  <c r="BC62"/>
  <c r="BC71" s="1"/>
  <c r="BB62"/>
  <c r="BA62"/>
  <c r="BA71" s="1"/>
  <c r="BH51"/>
  <c r="BD62"/>
  <c r="BK6"/>
  <c r="BJ6"/>
  <c r="BK12"/>
  <c r="AP13"/>
  <c r="AG13" s="1"/>
  <c r="AQ13"/>
  <c r="AH13" s="1"/>
  <c r="AR12"/>
  <c r="BH83"/>
  <c r="N5"/>
  <c r="BB42"/>
  <c r="BA42"/>
  <c r="AO42"/>
  <c r="BF83"/>
  <c r="BE83"/>
  <c r="BD42"/>
  <c r="AM42"/>
  <c r="BC42"/>
  <c r="U61" i="14"/>
  <c r="AO61" s="1"/>
  <c r="U85"/>
  <c r="BG64" s="1"/>
  <c r="T85"/>
  <c r="BC85" s="1"/>
  <c r="BE72" i="18"/>
  <c r="BB49"/>
  <c r="BG72"/>
  <c r="BH72"/>
  <c r="BF72"/>
  <c r="AM41"/>
  <c r="AR3"/>
  <c r="AQ15" i="12"/>
  <c r="BK15" s="1"/>
  <c r="BA52" i="13"/>
  <c r="BA60" s="1"/>
  <c r="AR12"/>
  <c r="BK12"/>
  <c r="L8"/>
  <c r="AL8" s="1"/>
  <c r="BB52"/>
  <c r="BB60" s="1"/>
  <c r="AP10"/>
  <c r="AG10" s="1"/>
  <c r="BH40"/>
  <c r="BH49" s="1"/>
  <c r="BK9"/>
  <c r="AO5"/>
  <c r="BD61"/>
  <c r="BC61"/>
  <c r="AQ10"/>
  <c r="AH10" s="1"/>
  <c r="BA61"/>
  <c r="BB61"/>
  <c r="AR9"/>
  <c r="U54" i="11"/>
  <c r="BG95" s="1"/>
  <c r="Q7"/>
  <c r="BB6" s="1"/>
  <c r="U42"/>
  <c r="BE83" s="1"/>
  <c r="T42"/>
  <c r="BC42" s="1"/>
  <c r="AP34" i="13"/>
  <c r="AG34" s="1"/>
  <c r="BH137"/>
  <c r="AR24"/>
  <c r="BK24"/>
  <c r="BJ24"/>
  <c r="BG93"/>
  <c r="BA148"/>
  <c r="BB159"/>
  <c r="AD34" s="1"/>
  <c r="BC159"/>
  <c r="AE34" s="1"/>
  <c r="BH93"/>
  <c r="AF16" s="1"/>
  <c r="BH126"/>
  <c r="AF25" s="1"/>
  <c r="BC137"/>
  <c r="BA137"/>
  <c r="AP32"/>
  <c r="AI31" s="1"/>
  <c r="AH28"/>
  <c r="AP16"/>
  <c r="AG16" s="1"/>
  <c r="BJ21"/>
  <c r="BE137"/>
  <c r="AM26"/>
  <c r="AQ26" s="1"/>
  <c r="AJ25" s="1"/>
  <c r="AM23"/>
  <c r="AQ23" s="1"/>
  <c r="AJ22" s="1"/>
  <c r="BK18"/>
  <c r="AH31"/>
  <c r="BD137"/>
  <c r="BC115"/>
  <c r="AP28"/>
  <c r="BE49"/>
  <c r="BB104"/>
  <c r="BC93"/>
  <c r="BH60"/>
  <c r="BG104"/>
  <c r="AE19" s="1"/>
  <c r="BF49"/>
  <c r="BD104"/>
  <c r="BB126"/>
  <c r="BH148"/>
  <c r="BD115"/>
  <c r="AP31"/>
  <c r="AR31" s="1"/>
  <c r="AV30" s="1"/>
  <c r="AN5"/>
  <c r="AP5" s="1"/>
  <c r="AI4" s="1"/>
  <c r="BA126"/>
  <c r="BH115"/>
  <c r="BI115" s="1"/>
  <c r="AB22" s="1"/>
  <c r="BE148"/>
  <c r="AC31" s="1"/>
  <c r="BG148"/>
  <c r="AE31" s="1"/>
  <c r="BI25"/>
  <c r="BE71"/>
  <c r="BA104"/>
  <c r="BG49"/>
  <c r="AH16"/>
  <c r="BK16"/>
  <c r="AR16"/>
  <c r="AQ34"/>
  <c r="AR34" s="1"/>
  <c r="AV33" s="1"/>
  <c r="BJ28"/>
  <c r="BJ31"/>
  <c r="BC60"/>
  <c r="BE82"/>
  <c r="BJ18"/>
  <c r="BH35"/>
  <c r="BI34" s="1"/>
  <c r="BC82"/>
  <c r="AN11"/>
  <c r="BF104"/>
  <c r="BH159"/>
  <c r="BF137"/>
  <c r="AD28" s="1"/>
  <c r="BH71"/>
  <c r="AP35"/>
  <c r="AI34" s="1"/>
  <c r="AN29"/>
  <c r="AP29" s="1"/>
  <c r="AI28" s="1"/>
  <c r="BF82"/>
  <c r="BK19"/>
  <c r="AH19"/>
  <c r="BK15"/>
  <c r="BD60"/>
  <c r="BJ15"/>
  <c r="AP4"/>
  <c r="AG4" s="1"/>
  <c r="BH104"/>
  <c r="AR28"/>
  <c r="AV27" s="1"/>
  <c r="AG28"/>
  <c r="BI22"/>
  <c r="AP19"/>
  <c r="AP22"/>
  <c r="AG22" s="1"/>
  <c r="BI31"/>
  <c r="BI13"/>
  <c r="AR22"/>
  <c r="AH22"/>
  <c r="BK22"/>
  <c r="BI19"/>
  <c r="BK3"/>
  <c r="AR3"/>
  <c r="AL23"/>
  <c r="AP23" s="1"/>
  <c r="AI22" s="1"/>
  <c r="AO8"/>
  <c r="AR25"/>
  <c r="AV24" s="1"/>
  <c r="AG25"/>
  <c r="BJ3"/>
  <c r="AH25"/>
  <c r="BK25"/>
  <c r="BJ25"/>
  <c r="AP7"/>
  <c r="BH27"/>
  <c r="AL17"/>
  <c r="AP17" s="1"/>
  <c r="AM29"/>
  <c r="AQ29" s="1"/>
  <c r="AJ28" s="1"/>
  <c r="BA17"/>
  <c r="AM17"/>
  <c r="AQ17" s="1"/>
  <c r="AJ16" s="1"/>
  <c r="AC34"/>
  <c r="AE28"/>
  <c r="AD31"/>
  <c r="AN14"/>
  <c r="AP14" s="1"/>
  <c r="AC25"/>
  <c r="AC19"/>
  <c r="AX29"/>
  <c r="BH29" s="1"/>
  <c r="BI28" s="1"/>
  <c r="AM32"/>
  <c r="AQ32" s="1"/>
  <c r="BB17"/>
  <c r="AC16"/>
  <c r="D47"/>
  <c r="D48" s="1"/>
  <c r="D46"/>
  <c r="AM35"/>
  <c r="AQ35" s="1"/>
  <c r="BC17"/>
  <c r="AD16"/>
  <c r="AC22"/>
  <c r="BD159"/>
  <c r="BD148"/>
  <c r="AF31" s="1"/>
  <c r="AE25"/>
  <c r="AQ22" i="12"/>
  <c r="AR22" s="1"/>
  <c r="BJ21"/>
  <c r="BH35"/>
  <c r="BC80"/>
  <c r="BA80"/>
  <c r="P11"/>
  <c r="BG129"/>
  <c r="BB65"/>
  <c r="V11"/>
  <c r="BE139"/>
  <c r="AM58"/>
  <c r="BE95"/>
  <c r="AM57"/>
  <c r="BG128"/>
  <c r="BE128"/>
  <c r="BF128"/>
  <c r="U42"/>
  <c r="O5" s="1"/>
  <c r="T42"/>
  <c r="BA42" s="1"/>
  <c r="U41"/>
  <c r="BE74"/>
  <c r="W8"/>
  <c r="U85"/>
  <c r="AO85" s="1"/>
  <c r="BK33"/>
  <c r="AR33"/>
  <c r="BJ33"/>
  <c r="BD77"/>
  <c r="BC77"/>
  <c r="BA77"/>
  <c r="R14"/>
  <c r="BB77"/>
  <c r="BE108"/>
  <c r="BG108"/>
  <c r="AM77"/>
  <c r="BF108"/>
  <c r="BH108"/>
  <c r="AO77"/>
  <c r="S14"/>
  <c r="T41"/>
  <c r="BC41" s="1"/>
  <c r="BH116"/>
  <c r="U61"/>
  <c r="AO45"/>
  <c r="AZ9"/>
  <c r="BF129"/>
  <c r="T64"/>
  <c r="BA64" s="1"/>
  <c r="BD68"/>
  <c r="AM68"/>
  <c r="AO76"/>
  <c r="BE97"/>
  <c r="AM76"/>
  <c r="BF97"/>
  <c r="BG97"/>
  <c r="Q14"/>
  <c r="AO68"/>
  <c r="L4"/>
  <c r="AZ3" s="1"/>
  <c r="BF116"/>
  <c r="AA14"/>
  <c r="AM81"/>
  <c r="BG152"/>
  <c r="AO81"/>
  <c r="T61"/>
  <c r="F11" s="1"/>
  <c r="BE116"/>
  <c r="BE129"/>
  <c r="BH129"/>
  <c r="AN13"/>
  <c r="AA20" i="14"/>
  <c r="AN35" s="1"/>
  <c r="BF114"/>
  <c r="BG114"/>
  <c r="T98"/>
  <c r="U95"/>
  <c r="I20" s="1"/>
  <c r="U98"/>
  <c r="BE87" s="1"/>
  <c r="BH35"/>
  <c r="AP12"/>
  <c r="BD43"/>
  <c r="P5"/>
  <c r="BA43"/>
  <c r="BC43"/>
  <c r="BB43"/>
  <c r="AX20"/>
  <c r="BD114"/>
  <c r="BG133"/>
  <c r="BD102"/>
  <c r="BH43"/>
  <c r="BG43"/>
  <c r="BF43"/>
  <c r="BE43"/>
  <c r="BB124"/>
  <c r="BB126" s="1"/>
  <c r="BA124"/>
  <c r="BA126" s="1"/>
  <c r="BD124"/>
  <c r="BH145"/>
  <c r="BC124"/>
  <c r="BC126" s="1"/>
  <c r="X26"/>
  <c r="AO112"/>
  <c r="T65"/>
  <c r="BB65" s="1"/>
  <c r="BD30"/>
  <c r="BH30" s="1"/>
  <c r="BD136"/>
  <c r="AO80"/>
  <c r="BG141"/>
  <c r="U88"/>
  <c r="AO88" s="1"/>
  <c r="BB136"/>
  <c r="BC136"/>
  <c r="Y14"/>
  <c r="BH141"/>
  <c r="BB137"/>
  <c r="BD80"/>
  <c r="BA69"/>
  <c r="X11"/>
  <c r="BC69"/>
  <c r="BB69"/>
  <c r="BH130"/>
  <c r="BA79"/>
  <c r="BB79"/>
  <c r="V14"/>
  <c r="BC79"/>
  <c r="T84"/>
  <c r="BH53" s="1"/>
  <c r="AM78"/>
  <c r="AO78"/>
  <c r="BF119"/>
  <c r="BH119"/>
  <c r="BE119"/>
  <c r="BG119"/>
  <c r="BD78"/>
  <c r="BJ24"/>
  <c r="BJ27"/>
  <c r="BK24"/>
  <c r="BG115" i="18"/>
  <c r="AE22" s="1"/>
  <c r="BF115"/>
  <c r="AN23"/>
  <c r="AP23" s="1"/>
  <c r="AI22" s="1"/>
  <c r="BE60"/>
  <c r="BI28"/>
  <c r="BH115"/>
  <c r="AF22" s="1"/>
  <c r="AR25"/>
  <c r="AV24" s="1"/>
  <c r="BK25"/>
  <c r="BJ25"/>
  <c r="AH25"/>
  <c r="AM29"/>
  <c r="AQ29" s="1"/>
  <c r="BA17"/>
  <c r="BJ22"/>
  <c r="AU24"/>
  <c r="BH5"/>
  <c r="BI4" s="1"/>
  <c r="BG49"/>
  <c r="BK3"/>
  <c r="AP32"/>
  <c r="AI31" s="1"/>
  <c r="BJ24"/>
  <c r="AR24"/>
  <c r="BK24"/>
  <c r="AM35"/>
  <c r="AQ35" s="1"/>
  <c r="AJ34" s="1"/>
  <c r="BC17"/>
  <c r="AP35"/>
  <c r="AI34" s="1"/>
  <c r="BH30"/>
  <c r="BI31" s="1"/>
  <c r="AN8"/>
  <c r="AQ32"/>
  <c r="AJ31" s="1"/>
  <c r="AD31"/>
  <c r="AE34"/>
  <c r="AE31"/>
  <c r="AR28"/>
  <c r="AV27" s="1"/>
  <c r="BI126"/>
  <c r="AB25" s="1"/>
  <c r="AC25"/>
  <c r="AI28"/>
  <c r="D47"/>
  <c r="D48" s="1"/>
  <c r="D46"/>
  <c r="BI137"/>
  <c r="AB28" s="1"/>
  <c r="AC28"/>
  <c r="BA49"/>
  <c r="AD28"/>
  <c r="AC22"/>
  <c r="AD34"/>
  <c r="AD22"/>
  <c r="AF31"/>
  <c r="BC60"/>
  <c r="BI148"/>
  <c r="AB31" s="1"/>
  <c r="AF28"/>
  <c r="AE28"/>
  <c r="AE25"/>
  <c r="AD25"/>
  <c r="BH71"/>
  <c r="BD60"/>
  <c r="BI159"/>
  <c r="AB34" s="1"/>
  <c r="AC34"/>
  <c r="BH49"/>
  <c r="AF34"/>
  <c r="AP9" i="5"/>
  <c r="AP12"/>
  <c r="AQ12" i="11"/>
  <c r="U41"/>
  <c r="BF72" s="1"/>
  <c r="AX8" i="14"/>
  <c r="T39"/>
  <c r="BA39" s="1"/>
  <c r="AX3"/>
  <c r="U39"/>
  <c r="I5" s="1"/>
  <c r="L10" i="11"/>
  <c r="AL10" s="1"/>
  <c r="U63"/>
  <c r="BG74" s="1"/>
  <c r="L11"/>
  <c r="BB63"/>
  <c r="BC63"/>
  <c r="AQ9" i="5"/>
  <c r="AZ6" i="14"/>
  <c r="T52"/>
  <c r="BC52" s="1"/>
  <c r="U52"/>
  <c r="T62" i="12"/>
  <c r="H11" s="1"/>
  <c r="I10"/>
  <c r="AY9" s="1"/>
  <c r="U62"/>
  <c r="BF51" s="1"/>
  <c r="T97" i="14"/>
  <c r="BB97" s="1"/>
  <c r="U97"/>
  <c r="AM97" s="1"/>
  <c r="AP18"/>
  <c r="AO53"/>
  <c r="BF84"/>
  <c r="BG84"/>
  <c r="AM53"/>
  <c r="O8"/>
  <c r="BB61"/>
  <c r="BC61"/>
  <c r="BA61"/>
  <c r="AP15" i="11"/>
  <c r="T54"/>
  <c r="P8" s="1"/>
  <c r="U74" i="12"/>
  <c r="AO74" s="1"/>
  <c r="AP9"/>
  <c r="U96" i="11"/>
  <c r="BG65" s="1"/>
  <c r="T96"/>
  <c r="BB96" s="1"/>
  <c r="U52" i="5"/>
  <c r="BE73" s="1"/>
  <c r="AQ9" i="14"/>
  <c r="T76" i="11"/>
  <c r="U76"/>
  <c r="Q14" s="1"/>
  <c r="U87" i="14"/>
  <c r="BG98" s="1"/>
  <c r="BB15"/>
  <c r="T87"/>
  <c r="K4" i="5"/>
  <c r="AY3" s="1"/>
  <c r="U40"/>
  <c r="BH61" s="1"/>
  <c r="BA40"/>
  <c r="J5"/>
  <c r="BB40"/>
  <c r="BF51" i="14"/>
  <c r="BH51"/>
  <c r="BE51"/>
  <c r="BA62"/>
  <c r="BC62"/>
  <c r="BD62"/>
  <c r="H11"/>
  <c r="BB62"/>
  <c r="AO62"/>
  <c r="I11"/>
  <c r="AM62"/>
  <c r="BG51"/>
  <c r="AX18"/>
  <c r="BB5"/>
  <c r="G20"/>
  <c r="AM94"/>
  <c r="AO94"/>
  <c r="AQ3" i="11"/>
  <c r="U86" i="14"/>
  <c r="AO86" s="1"/>
  <c r="L16"/>
  <c r="BA15" s="1"/>
  <c r="T86"/>
  <c r="T41" i="5"/>
  <c r="BA41" s="1"/>
  <c r="AP3"/>
  <c r="L4"/>
  <c r="AZ3" s="1"/>
  <c r="U41"/>
  <c r="T73" i="11"/>
  <c r="BB73" s="1"/>
  <c r="U73"/>
  <c r="BE52" s="1"/>
  <c r="AP15" i="14"/>
  <c r="AP9"/>
  <c r="T54"/>
  <c r="BB54" s="1"/>
  <c r="AQ18"/>
  <c r="BK18" s="1"/>
  <c r="T96"/>
  <c r="J20" s="1"/>
  <c r="AL19"/>
  <c r="U83"/>
  <c r="BG42" s="1"/>
  <c r="AQ15"/>
  <c r="AP3"/>
  <c r="T83"/>
  <c r="BA83" s="1"/>
  <c r="AP6" i="12"/>
  <c r="T40" i="14"/>
  <c r="BA40" s="1"/>
  <c r="U40"/>
  <c r="K5" s="1"/>
  <c r="J4"/>
  <c r="AY3" s="1"/>
  <c r="T75" i="11"/>
  <c r="N14" s="1"/>
  <c r="T43"/>
  <c r="BC43" s="1"/>
  <c r="P4"/>
  <c r="BB3" s="1"/>
  <c r="U43"/>
  <c r="BF94" s="1"/>
  <c r="P13" i="14"/>
  <c r="U76"/>
  <c r="T76"/>
  <c r="U97" i="11"/>
  <c r="BE76" s="1"/>
  <c r="T97"/>
  <c r="BA97" s="1"/>
  <c r="BB14"/>
  <c r="BA18"/>
  <c r="T50" i="14"/>
  <c r="AX6"/>
  <c r="AX5"/>
  <c r="U50"/>
  <c r="BA127" i="12"/>
  <c r="F29"/>
  <c r="BD127"/>
  <c r="BC127"/>
  <c r="BB127"/>
  <c r="BG140" i="14"/>
  <c r="AM69"/>
  <c r="Y11"/>
  <c r="BF140"/>
  <c r="AO69"/>
  <c r="BD69"/>
  <c r="BE140"/>
  <c r="BH140"/>
  <c r="G13"/>
  <c r="AN4" s="1"/>
  <c r="U72"/>
  <c r="BF131" i="5"/>
  <c r="BG131"/>
  <c r="W17"/>
  <c r="AO90"/>
  <c r="BE131"/>
  <c r="AM90"/>
  <c r="R35" i="12"/>
  <c r="BA155"/>
  <c r="BA159" s="1"/>
  <c r="AC34" s="1"/>
  <c r="BB155"/>
  <c r="BC155"/>
  <c r="BD155"/>
  <c r="BD91"/>
  <c r="BA91"/>
  <c r="BB91"/>
  <c r="BH142"/>
  <c r="BC91"/>
  <c r="X17"/>
  <c r="BA63"/>
  <c r="L11"/>
  <c r="BB63"/>
  <c r="BC63"/>
  <c r="O13" i="14"/>
  <c r="BA12" s="1"/>
  <c r="U75"/>
  <c r="BC100" i="12"/>
  <c r="BH121"/>
  <c r="BB100"/>
  <c r="BA100"/>
  <c r="BD100"/>
  <c r="BC156"/>
  <c r="BA156"/>
  <c r="BB156"/>
  <c r="T35"/>
  <c r="BH114" i="5"/>
  <c r="BG154"/>
  <c r="BC121" i="12"/>
  <c r="BC126" s="1"/>
  <c r="BH100"/>
  <c r="BB121"/>
  <c r="BB126" s="1"/>
  <c r="P26"/>
  <c r="AL26" s="1"/>
  <c r="BD121"/>
  <c r="BA121"/>
  <c r="BF74"/>
  <c r="BG74"/>
  <c r="T75" i="14"/>
  <c r="AO158" i="12"/>
  <c r="BE147"/>
  <c r="BF147"/>
  <c r="AM158"/>
  <c r="BG147"/>
  <c r="Y35"/>
  <c r="BD158"/>
  <c r="BB94"/>
  <c r="BA94"/>
  <c r="BC94"/>
  <c r="BC104" s="1"/>
  <c r="Y17" i="5"/>
  <c r="AM91"/>
  <c r="BG142"/>
  <c r="T52" i="12"/>
  <c r="BB52" s="1"/>
  <c r="BH94" i="14"/>
  <c r="Q5"/>
  <c r="BF94"/>
  <c r="BG94"/>
  <c r="U64" i="12"/>
  <c r="N10"/>
  <c r="AL10" s="1"/>
  <c r="BC142" i="14"/>
  <c r="BB142"/>
  <c r="BA142"/>
  <c r="BH91"/>
  <c r="N32"/>
  <c r="BD142"/>
  <c r="BB112" i="5"/>
  <c r="BD112"/>
  <c r="BC112"/>
  <c r="BH133"/>
  <c r="V23"/>
  <c r="BA112"/>
  <c r="BF24" i="14"/>
  <c r="BH24" s="1"/>
  <c r="BE32"/>
  <c r="D42" i="11"/>
  <c r="D43"/>
  <c r="BC90" i="12"/>
  <c r="BB90"/>
  <c r="BD90"/>
  <c r="BA90"/>
  <c r="BH131"/>
  <c r="V17"/>
  <c r="AM31" i="5"/>
  <c r="AN7" i="14"/>
  <c r="AZ18" i="5"/>
  <c r="BB129" i="11"/>
  <c r="BH113" i="14"/>
  <c r="Y17"/>
  <c r="AM91"/>
  <c r="BF142"/>
  <c r="BE142"/>
  <c r="BG142"/>
  <c r="AO91"/>
  <c r="BA67"/>
  <c r="BC67"/>
  <c r="BB67"/>
  <c r="BA156" i="5"/>
  <c r="BD156"/>
  <c r="T35"/>
  <c r="BC156"/>
  <c r="BB156"/>
  <c r="BA123" i="11"/>
  <c r="V26"/>
  <c r="BH134"/>
  <c r="BD123"/>
  <c r="BB123"/>
  <c r="BC123"/>
  <c r="BC129"/>
  <c r="BF113" i="14"/>
  <c r="BE30" i="12"/>
  <c r="BF26"/>
  <c r="AL31"/>
  <c r="AO25"/>
  <c r="AQ25" s="1"/>
  <c r="BA89"/>
  <c r="BC89"/>
  <c r="BH120"/>
  <c r="BB89"/>
  <c r="BD89"/>
  <c r="BG120" i="5"/>
  <c r="AM89"/>
  <c r="BH120"/>
  <c r="BE120"/>
  <c r="AO89"/>
  <c r="BF120"/>
  <c r="AQ25"/>
  <c r="BH143" i="14"/>
  <c r="BG143"/>
  <c r="AM78" i="12"/>
  <c r="AO78"/>
  <c r="BG119"/>
  <c r="BD78"/>
  <c r="BE119"/>
  <c r="BF119"/>
  <c r="BH119"/>
  <c r="BH145" i="11"/>
  <c r="Y26"/>
  <c r="BD124"/>
  <c r="AO124"/>
  <c r="BF145"/>
  <c r="BE145"/>
  <c r="AM124"/>
  <c r="BG145"/>
  <c r="BE33" i="12"/>
  <c r="BG26"/>
  <c r="AO79" i="11"/>
  <c r="AM79"/>
  <c r="BE130"/>
  <c r="BG130"/>
  <c r="BF130"/>
  <c r="BH130"/>
  <c r="BD79"/>
  <c r="W14"/>
  <c r="BA58"/>
  <c r="BB58"/>
  <c r="X8"/>
  <c r="BC58"/>
  <c r="AM138" i="5"/>
  <c r="AO138"/>
  <c r="G32"/>
  <c r="BH47"/>
  <c r="BF47"/>
  <c r="BG47"/>
  <c r="BE47"/>
  <c r="BD138"/>
  <c r="BF142" i="11"/>
  <c r="BE142"/>
  <c r="AM91"/>
  <c r="BG142"/>
  <c r="AO91"/>
  <c r="Y17"/>
  <c r="AL34" i="12"/>
  <c r="AP34" s="1"/>
  <c r="AP3" i="11"/>
  <c r="T64" i="14"/>
  <c r="U94" i="11"/>
  <c r="AM94" s="1"/>
  <c r="T74"/>
  <c r="BB74" s="1"/>
  <c r="U86"/>
  <c r="BE75" s="1"/>
  <c r="BF152" i="5"/>
  <c r="AX32" i="11"/>
  <c r="H19"/>
  <c r="BB8" s="1"/>
  <c r="I20"/>
  <c r="T95"/>
  <c r="BC95" s="1"/>
  <c r="BF54"/>
  <c r="T72" i="12"/>
  <c r="BB72" s="1"/>
  <c r="AP3"/>
  <c r="J16"/>
  <c r="T85"/>
  <c r="BH64" s="1"/>
  <c r="AQ6" i="11"/>
  <c r="AP6"/>
  <c r="P11" i="14"/>
  <c r="U65"/>
  <c r="P10"/>
  <c r="N22" i="11"/>
  <c r="BB21" s="1"/>
  <c r="S10"/>
  <c r="AP18"/>
  <c r="AP6" i="14"/>
  <c r="AQ6"/>
  <c r="BB59" i="5"/>
  <c r="BG113" i="14"/>
  <c r="BE143"/>
  <c r="AO102"/>
  <c r="Y20"/>
  <c r="AL26"/>
  <c r="BE90"/>
  <c r="BG90"/>
  <c r="AO131"/>
  <c r="AM131"/>
  <c r="BH90"/>
  <c r="BD131"/>
  <c r="BF90"/>
  <c r="O29"/>
  <c r="BH133"/>
  <c r="BE133"/>
  <c r="BE102"/>
  <c r="BG102"/>
  <c r="BF102"/>
  <c r="BD143"/>
  <c r="AM143"/>
  <c r="AO143"/>
  <c r="Q32"/>
  <c r="AM112"/>
  <c r="BK27"/>
  <c r="AL7"/>
  <c r="U63"/>
  <c r="BG74" s="1"/>
  <c r="T99"/>
  <c r="BB99" s="1"/>
  <c r="U99"/>
  <c r="AO22"/>
  <c r="T109"/>
  <c r="BA109" s="1"/>
  <c r="T108"/>
  <c r="D44"/>
  <c r="D45"/>
  <c r="U85" i="11"/>
  <c r="AM85" s="1"/>
  <c r="U51"/>
  <c r="BE62" s="1"/>
  <c r="M4"/>
  <c r="AO147"/>
  <c r="AA32"/>
  <c r="BG158"/>
  <c r="BH158"/>
  <c r="BF158"/>
  <c r="BD147"/>
  <c r="BA131"/>
  <c r="BB131"/>
  <c r="BC131"/>
  <c r="N29"/>
  <c r="BK24"/>
  <c r="AM158"/>
  <c r="Y35"/>
  <c r="BF147"/>
  <c r="BH147"/>
  <c r="BD158"/>
  <c r="BG147"/>
  <c r="BE147"/>
  <c r="AO158"/>
  <c r="BE122"/>
  <c r="AO111"/>
  <c r="BG122"/>
  <c r="AM111"/>
  <c r="BF122"/>
  <c r="BA120"/>
  <c r="BD120"/>
  <c r="BC120"/>
  <c r="N26"/>
  <c r="BB120"/>
  <c r="BC112"/>
  <c r="BH133"/>
  <c r="V23"/>
  <c r="BD112"/>
  <c r="BA112"/>
  <c r="BB112"/>
  <c r="BA144"/>
  <c r="R32"/>
  <c r="BC144"/>
  <c r="BB144"/>
  <c r="BH89"/>
  <c r="BB134"/>
  <c r="BH123"/>
  <c r="T29"/>
  <c r="AO26" s="1"/>
  <c r="BA134"/>
  <c r="BD134"/>
  <c r="BC134"/>
  <c r="I35"/>
  <c r="AM150"/>
  <c r="BG59"/>
  <c r="BE59"/>
  <c r="AO150"/>
  <c r="BF59"/>
  <c r="AM151"/>
  <c r="BG70"/>
  <c r="BF70"/>
  <c r="BD151"/>
  <c r="S16"/>
  <c r="AX21"/>
  <c r="AP12"/>
  <c r="BH142"/>
  <c r="BC91"/>
  <c r="BD91"/>
  <c r="BA91"/>
  <c r="X17"/>
  <c r="BB91"/>
  <c r="T53"/>
  <c r="BC53" s="1"/>
  <c r="BB41"/>
  <c r="BC41"/>
  <c r="BA41"/>
  <c r="L5"/>
  <c r="BA59" i="5"/>
  <c r="BC59"/>
  <c r="BG139"/>
  <c r="AR30"/>
  <c r="AQ12"/>
  <c r="D44"/>
  <c r="D45"/>
  <c r="BE129"/>
  <c r="BJ21"/>
  <c r="BA8"/>
  <c r="AO81"/>
  <c r="AO68"/>
  <c r="BA69"/>
  <c r="Y8"/>
  <c r="AX6"/>
  <c r="M7"/>
  <c r="AZ6" s="1"/>
  <c r="T52"/>
  <c r="L8" s="1"/>
  <c r="BA23"/>
  <c r="BC12"/>
  <c r="BG152"/>
  <c r="AO58"/>
  <c r="AO77"/>
  <c r="AM77"/>
  <c r="S14"/>
  <c r="BG108"/>
  <c r="BF108"/>
  <c r="BH108"/>
  <c r="BE108"/>
  <c r="AA14"/>
  <c r="AM81"/>
  <c r="BD66"/>
  <c r="BC66"/>
  <c r="BH107"/>
  <c r="BB66"/>
  <c r="BA66"/>
  <c r="R11"/>
  <c r="AO65"/>
  <c r="BE96"/>
  <c r="BH96"/>
  <c r="BF96"/>
  <c r="Q11"/>
  <c r="BG96"/>
  <c r="AM65"/>
  <c r="AZ32"/>
  <c r="BG42"/>
  <c r="BH42"/>
  <c r="BF42"/>
  <c r="X8"/>
  <c r="BD58"/>
  <c r="AM78"/>
  <c r="BE119"/>
  <c r="P11"/>
  <c r="BA65"/>
  <c r="BD65"/>
  <c r="BB65"/>
  <c r="BC65"/>
  <c r="L16"/>
  <c r="AL16" s="1"/>
  <c r="T86"/>
  <c r="U86"/>
  <c r="BA76"/>
  <c r="P14"/>
  <c r="BB76"/>
  <c r="BC76"/>
  <c r="AR21"/>
  <c r="BK21"/>
  <c r="BG150"/>
  <c r="BF150"/>
  <c r="AO59"/>
  <c r="BK33"/>
  <c r="BJ33"/>
  <c r="AR33"/>
  <c r="BF97"/>
  <c r="AM76"/>
  <c r="Z14"/>
  <c r="BA81"/>
  <c r="BD81"/>
  <c r="BC81"/>
  <c r="BB81"/>
  <c r="AN28"/>
  <c r="BH152"/>
  <c r="BH139"/>
  <c r="T109" i="11"/>
  <c r="BH88" s="1"/>
  <c r="BF88"/>
  <c r="AO109"/>
  <c r="AM109"/>
  <c r="O23"/>
  <c r="BE88"/>
  <c r="BG88"/>
  <c r="H23"/>
  <c r="BC106"/>
  <c r="BB106"/>
  <c r="BA106"/>
  <c r="I22"/>
  <c r="BC8" s="1"/>
  <c r="U106"/>
  <c r="AO106" s="1"/>
  <c r="U110" i="14"/>
  <c r="Q23" s="1"/>
  <c r="P22"/>
  <c r="T110"/>
  <c r="BA110" s="1"/>
  <c r="BD105" i="11"/>
  <c r="BB105"/>
  <c r="BE44"/>
  <c r="BF44"/>
  <c r="G23"/>
  <c r="BG44"/>
  <c r="AO105"/>
  <c r="AM105"/>
  <c r="BA12" i="12"/>
  <c r="U74" i="14"/>
  <c r="BE63" s="1"/>
  <c r="J13"/>
  <c r="AZ12" s="1"/>
  <c r="T40" i="11"/>
  <c r="J5" s="1"/>
  <c r="AX11"/>
  <c r="T64" i="5"/>
  <c r="N11" s="1"/>
  <c r="U64"/>
  <c r="N10"/>
  <c r="BA9" s="1"/>
  <c r="T75" i="12"/>
  <c r="N14" s="1"/>
  <c r="U75"/>
  <c r="AM75" s="1"/>
  <c r="T51"/>
  <c r="BB51" s="1"/>
  <c r="U51"/>
  <c r="K8" s="1"/>
  <c r="AY6"/>
  <c r="AY11"/>
  <c r="AP12"/>
  <c r="AQ12"/>
  <c r="U72"/>
  <c r="G14" s="1"/>
  <c r="G13"/>
  <c r="AX12" s="1"/>
  <c r="T73"/>
  <c r="H13"/>
  <c r="AL13" s="1"/>
  <c r="I13"/>
  <c r="U73"/>
  <c r="U108" i="11"/>
  <c r="BF77" s="1"/>
  <c r="T108"/>
  <c r="BA108" s="1"/>
  <c r="BC14"/>
  <c r="BA21"/>
  <c r="T107" i="14"/>
  <c r="U107"/>
  <c r="BC11"/>
  <c r="AZ21"/>
  <c r="U54"/>
  <c r="AO54" s="1"/>
  <c r="Q7"/>
  <c r="AN19" s="1"/>
  <c r="T51" i="11"/>
  <c r="K7"/>
  <c r="AY11" s="1"/>
  <c r="U84" i="5"/>
  <c r="BE53" s="1"/>
  <c r="T84"/>
  <c r="BA84" s="1"/>
  <c r="U51"/>
  <c r="AM51" s="1"/>
  <c r="T51"/>
  <c r="J8" s="1"/>
  <c r="AY11"/>
  <c r="AY6"/>
  <c r="AL7"/>
  <c r="AM62" i="12"/>
  <c r="T73" i="14"/>
  <c r="BB73" s="1"/>
  <c r="U73"/>
  <c r="H13"/>
  <c r="AY12" s="1"/>
  <c r="U96"/>
  <c r="BB109"/>
  <c r="BC109"/>
  <c r="U109"/>
  <c r="BH88" s="1"/>
  <c r="N22"/>
  <c r="BB21" s="1"/>
  <c r="BC100" i="11"/>
  <c r="BB100"/>
  <c r="BA100"/>
  <c r="AP9"/>
  <c r="T86"/>
  <c r="BC86" s="1"/>
  <c r="L16"/>
  <c r="BA14" s="1"/>
  <c r="BG75"/>
  <c r="N13"/>
  <c r="BA12" s="1"/>
  <c r="U75"/>
  <c r="O14" s="1"/>
  <c r="S4"/>
  <c r="U44"/>
  <c r="AM44" s="1"/>
  <c r="BB44"/>
  <c r="BC44"/>
  <c r="BA44"/>
  <c r="BD44"/>
  <c r="R5"/>
  <c r="AQ18"/>
  <c r="T74" i="12"/>
  <c r="U84"/>
  <c r="AO84" s="1"/>
  <c r="AQ6"/>
  <c r="T84"/>
  <c r="U74" i="11"/>
  <c r="K14" s="1"/>
  <c r="K13"/>
  <c r="J13"/>
  <c r="BA74"/>
  <c r="AQ9"/>
  <c r="AX18"/>
  <c r="BB5"/>
  <c r="T94"/>
  <c r="J16"/>
  <c r="T85"/>
  <c r="BD85" s="1"/>
  <c r="U64" i="14"/>
  <c r="BF85" s="1"/>
  <c r="AZ17"/>
  <c r="BA9"/>
  <c r="U52" i="12"/>
  <c r="T62" i="5"/>
  <c r="BB62" s="1"/>
  <c r="U62"/>
  <c r="AO62" s="1"/>
  <c r="H10"/>
  <c r="AY9" s="1"/>
  <c r="T73"/>
  <c r="H14" s="1"/>
  <c r="AY12"/>
  <c r="AZ8"/>
  <c r="U73"/>
  <c r="BA108" i="14"/>
  <c r="BB108"/>
  <c r="BC108"/>
  <c r="L23"/>
  <c r="U108"/>
  <c r="BD108" s="1"/>
  <c r="L22"/>
  <c r="BC14" s="1"/>
  <c r="Q22" i="11"/>
  <c r="BC21" s="1"/>
  <c r="U110"/>
  <c r="BG99" s="1"/>
  <c r="BA110"/>
  <c r="BC110"/>
  <c r="P23"/>
  <c r="BB110"/>
  <c r="K7" i="14"/>
  <c r="AY11" s="1"/>
  <c r="U51"/>
  <c r="BF62" s="1"/>
  <c r="BC51"/>
  <c r="U53" i="11"/>
  <c r="N7"/>
  <c r="BA6" s="1"/>
  <c r="T42" i="5"/>
  <c r="BH83" s="1"/>
  <c r="AQ3"/>
  <c r="AX17"/>
  <c r="AP6"/>
  <c r="T50"/>
  <c r="F8" s="1"/>
  <c r="U50"/>
  <c r="AM50" s="1"/>
  <c r="AX5"/>
  <c r="U75"/>
  <c r="O14" s="1"/>
  <c r="T74"/>
  <c r="K13"/>
  <c r="AM13" s="1"/>
  <c r="U74"/>
  <c r="AO74" s="1"/>
  <c r="BA75"/>
  <c r="N14"/>
  <c r="N13"/>
  <c r="BA12" s="1"/>
  <c r="BB75"/>
  <c r="BC75"/>
  <c r="AX3" i="12"/>
  <c r="AX8"/>
  <c r="T39"/>
  <c r="BA39" s="1"/>
  <c r="U39"/>
  <c r="U87" i="11"/>
  <c r="Q16"/>
  <c r="BB15" s="1"/>
  <c r="BA87"/>
  <c r="T50"/>
  <c r="BC50" s="1"/>
  <c r="U50"/>
  <c r="AM50" s="1"/>
  <c r="AX6"/>
  <c r="AX5"/>
  <c r="H22" i="14"/>
  <c r="T106"/>
  <c r="BE55"/>
  <c r="AQ3"/>
  <c r="AQ33"/>
  <c r="BK33" s="1"/>
  <c r="T63"/>
  <c r="L11" s="1"/>
  <c r="L10"/>
  <c r="M10"/>
  <c r="AN13" s="1"/>
  <c r="M11"/>
  <c r="T61" i="5"/>
  <c r="BC61" s="1"/>
  <c r="AX9"/>
  <c r="U61"/>
  <c r="BG40" s="1"/>
  <c r="AY5"/>
  <c r="T41" i="14"/>
  <c r="BB41" s="1"/>
  <c r="U41"/>
  <c r="BE72" s="1"/>
  <c r="AX14"/>
  <c r="AZ3"/>
  <c r="T88"/>
  <c r="BC88" s="1"/>
  <c r="BK30" i="11"/>
  <c r="AR30"/>
  <c r="BJ30"/>
  <c r="BK30" i="12"/>
  <c r="AR30"/>
  <c r="BJ30"/>
  <c r="AR21" i="14"/>
  <c r="BJ21"/>
  <c r="BK21"/>
  <c r="BD94"/>
  <c r="BC94"/>
  <c r="BB94"/>
  <c r="BA94"/>
  <c r="F20"/>
  <c r="BG46"/>
  <c r="AM127"/>
  <c r="AO127"/>
  <c r="BF46"/>
  <c r="BH46"/>
  <c r="BD127"/>
  <c r="BD137" s="1"/>
  <c r="BE46"/>
  <c r="G29"/>
  <c r="V11"/>
  <c r="BC68"/>
  <c r="BD68"/>
  <c r="BB68"/>
  <c r="BA68"/>
  <c r="BA158" i="5"/>
  <c r="X35"/>
  <c r="BC158"/>
  <c r="BH147"/>
  <c r="BB158"/>
  <c r="BD158"/>
  <c r="AA11"/>
  <c r="BH151"/>
  <c r="AO70"/>
  <c r="AM70"/>
  <c r="BE151"/>
  <c r="BG151"/>
  <c r="BF151"/>
  <c r="R32" i="14"/>
  <c r="AL32" s="1"/>
  <c r="BD144"/>
  <c r="BB144"/>
  <c r="BC144"/>
  <c r="BC148" s="1"/>
  <c r="BA144"/>
  <c r="AX30" i="12"/>
  <c r="BH30" s="1"/>
  <c r="AM31"/>
  <c r="AQ31" s="1"/>
  <c r="Y11"/>
  <c r="BG140"/>
  <c r="BF140"/>
  <c r="BE140"/>
  <c r="BH140"/>
  <c r="AM69"/>
  <c r="AO69"/>
  <c r="U53"/>
  <c r="N7"/>
  <c r="T53"/>
  <c r="AA23" i="11"/>
  <c r="BG155"/>
  <c r="AO114"/>
  <c r="BE155"/>
  <c r="BH155"/>
  <c r="BF155"/>
  <c r="AM114"/>
  <c r="U83"/>
  <c r="G16"/>
  <c r="T83"/>
  <c r="BC46"/>
  <c r="BD46"/>
  <c r="BB46"/>
  <c r="BA46"/>
  <c r="V5"/>
  <c r="F13" i="5"/>
  <c r="T72"/>
  <c r="U72"/>
  <c r="BH46" i="11"/>
  <c r="G29"/>
  <c r="AM127"/>
  <c r="BG46"/>
  <c r="BF46"/>
  <c r="AO127"/>
  <c r="BE46"/>
  <c r="BB146" i="5"/>
  <c r="BA146"/>
  <c r="V32"/>
  <c r="BH135"/>
  <c r="BC146"/>
  <c r="BD146"/>
  <c r="J29"/>
  <c r="BB129"/>
  <c r="BD129"/>
  <c r="BA129"/>
  <c r="BC129"/>
  <c r="BD121"/>
  <c r="BB121"/>
  <c r="P26"/>
  <c r="BA121"/>
  <c r="BC121"/>
  <c r="BG27" i="11"/>
  <c r="BF35"/>
  <c r="AN34"/>
  <c r="BA132"/>
  <c r="P29"/>
  <c r="BB132"/>
  <c r="BC132"/>
  <c r="BD132"/>
  <c r="BH101"/>
  <c r="T32" i="5"/>
  <c r="AO26" s="1"/>
  <c r="BB145"/>
  <c r="BD145"/>
  <c r="BC145"/>
  <c r="BH124"/>
  <c r="BA145"/>
  <c r="AZ30"/>
  <c r="AL31"/>
  <c r="AP31" s="1"/>
  <c r="BF27"/>
  <c r="AL28"/>
  <c r="AP28" s="1"/>
  <c r="BF32"/>
  <c r="BG64"/>
  <c r="AM85"/>
  <c r="K17"/>
  <c r="AO85"/>
  <c r="BF64"/>
  <c r="BE64"/>
  <c r="BB131" i="12"/>
  <c r="BC131"/>
  <c r="BA131"/>
  <c r="BD131"/>
  <c r="N29"/>
  <c r="BD129"/>
  <c r="BA129"/>
  <c r="J29"/>
  <c r="BC129"/>
  <c r="BB129"/>
  <c r="I16" i="11"/>
  <c r="BA8" s="1"/>
  <c r="U84"/>
  <c r="T84"/>
  <c r="G13"/>
  <c r="U72"/>
  <c r="T72"/>
  <c r="N23" i="5"/>
  <c r="BB109"/>
  <c r="BC109"/>
  <c r="BA109"/>
  <c r="BD109"/>
  <c r="AL22"/>
  <c r="AP22" s="1"/>
  <c r="AG22" s="1"/>
  <c r="BC8"/>
  <c r="U29" i="12"/>
  <c r="AN26" s="1"/>
  <c r="BG123"/>
  <c r="BE123"/>
  <c r="BE126" s="1"/>
  <c r="AO134"/>
  <c r="AM134"/>
  <c r="BF123"/>
  <c r="BH123"/>
  <c r="BA88" i="11"/>
  <c r="R17"/>
  <c r="BD88"/>
  <c r="BC88"/>
  <c r="BB88"/>
  <c r="BG108"/>
  <c r="BH108"/>
  <c r="BF108"/>
  <c r="AO77"/>
  <c r="AM77"/>
  <c r="S14"/>
  <c r="BE108"/>
  <c r="AO19"/>
  <c r="BA20"/>
  <c r="BB12"/>
  <c r="O35" i="5"/>
  <c r="BG92"/>
  <c r="AO153"/>
  <c r="BE92"/>
  <c r="BF92"/>
  <c r="BH92"/>
  <c r="AM153"/>
  <c r="BA17" i="12"/>
  <c r="BE56" i="5"/>
  <c r="AM117"/>
  <c r="AO117"/>
  <c r="I26"/>
  <c r="BG56"/>
  <c r="BF56"/>
  <c r="BH56"/>
  <c r="BB116"/>
  <c r="BD116"/>
  <c r="BA116"/>
  <c r="F26"/>
  <c r="BC116"/>
  <c r="BG128"/>
  <c r="AO57"/>
  <c r="BE128"/>
  <c r="AM57"/>
  <c r="W8"/>
  <c r="BF128"/>
  <c r="BH128"/>
  <c r="BE149"/>
  <c r="BF149"/>
  <c r="BG149"/>
  <c r="AM48"/>
  <c r="AA5"/>
  <c r="AO48"/>
  <c r="BH149"/>
  <c r="I4"/>
  <c r="AX8" s="1"/>
  <c r="U39"/>
  <c r="AL28" i="12"/>
  <c r="AP28" s="1"/>
  <c r="AN31"/>
  <c r="AP31" s="1"/>
  <c r="U40"/>
  <c r="T40"/>
  <c r="K4"/>
  <c r="AX17"/>
  <c r="BA3"/>
  <c r="AO43"/>
  <c r="BG94"/>
  <c r="BH94"/>
  <c r="Q5"/>
  <c r="BE94"/>
  <c r="AM43"/>
  <c r="BF94"/>
  <c r="BC61"/>
  <c r="BD61"/>
  <c r="BB61"/>
  <c r="AM151" i="14"/>
  <c r="BG70"/>
  <c r="BF70"/>
  <c r="BE70"/>
  <c r="K35"/>
  <c r="AO151"/>
  <c r="BH70"/>
  <c r="BA96"/>
  <c r="BB59"/>
  <c r="Z8"/>
  <c r="AO35" s="1"/>
  <c r="BC59"/>
  <c r="BA59"/>
  <c r="BD59"/>
  <c r="BA57"/>
  <c r="BB57"/>
  <c r="V8"/>
  <c r="BC57"/>
  <c r="BD57"/>
  <c r="BB103" i="11"/>
  <c r="BA103"/>
  <c r="Z20"/>
  <c r="BD103"/>
  <c r="BC103"/>
  <c r="BA99"/>
  <c r="BB99"/>
  <c r="BC99"/>
  <c r="R20"/>
  <c r="BD99"/>
  <c r="BB70"/>
  <c r="BA70"/>
  <c r="Z11"/>
  <c r="BC70"/>
  <c r="BD70"/>
  <c r="BC61"/>
  <c r="BH106"/>
  <c r="BE106"/>
  <c r="BG106"/>
  <c r="BF106"/>
  <c r="S8"/>
  <c r="AO55"/>
  <c r="AM55"/>
  <c r="AR15" i="5"/>
  <c r="AO31" i="11"/>
  <c r="BD147" i="5"/>
  <c r="BC147"/>
  <c r="Z32"/>
  <c r="BA147"/>
  <c r="BB147"/>
  <c r="BC102"/>
  <c r="BA102"/>
  <c r="BB102"/>
  <c r="BD102"/>
  <c r="X20"/>
  <c r="BC96"/>
  <c r="BD96"/>
  <c r="BB96"/>
  <c r="J20"/>
  <c r="BA96"/>
  <c r="BA53"/>
  <c r="S5" i="12"/>
  <c r="BF105"/>
  <c r="AM44"/>
  <c r="BE105"/>
  <c r="BH105"/>
  <c r="AO44"/>
  <c r="BG105"/>
  <c r="BA98" i="14"/>
  <c r="BC98"/>
  <c r="BB98"/>
  <c r="N20"/>
  <c r="AG25"/>
  <c r="AO28" i="12"/>
  <c r="Y35" i="14"/>
  <c r="BG147"/>
  <c r="AM158"/>
  <c r="AO158"/>
  <c r="BE147"/>
  <c r="BF147"/>
  <c r="BH147"/>
  <c r="U35"/>
  <c r="AN26" s="1"/>
  <c r="AM156"/>
  <c r="BE125"/>
  <c r="BF125"/>
  <c r="BG125"/>
  <c r="BH125"/>
  <c r="AO156"/>
  <c r="BC23"/>
  <c r="BA18"/>
  <c r="BH54"/>
  <c r="AM95"/>
  <c r="BB23"/>
  <c r="BC15"/>
  <c r="AO84"/>
  <c r="I17"/>
  <c r="AM84"/>
  <c r="BE53"/>
  <c r="BF53"/>
  <c r="BG53"/>
  <c r="AX15"/>
  <c r="BA5"/>
  <c r="BE45" i="11"/>
  <c r="BF45"/>
  <c r="AM116"/>
  <c r="AO116"/>
  <c r="BH45"/>
  <c r="BG45"/>
  <c r="G26"/>
  <c r="AM26" s="1"/>
  <c r="AQ26" s="1"/>
  <c r="AJ25" s="1"/>
  <c r="BC66"/>
  <c r="BA66"/>
  <c r="R11"/>
  <c r="BB66"/>
  <c r="BD66"/>
  <c r="BF96"/>
  <c r="BG96"/>
  <c r="AM65"/>
  <c r="BE96"/>
  <c r="AO65"/>
  <c r="Q11"/>
  <c r="BH96"/>
  <c r="BG100" i="14"/>
  <c r="AM121"/>
  <c r="BF100"/>
  <c r="AO121"/>
  <c r="BH100"/>
  <c r="Q26"/>
  <c r="BE100"/>
  <c r="BG78"/>
  <c r="BH78"/>
  <c r="BE78"/>
  <c r="AO119"/>
  <c r="BF78"/>
  <c r="M26"/>
  <c r="AM119"/>
  <c r="S13"/>
  <c r="T77"/>
  <c r="U77"/>
  <c r="T86" i="12"/>
  <c r="L16"/>
  <c r="U86"/>
  <c r="AZ12"/>
  <c r="AZ11"/>
  <c r="BA57"/>
  <c r="BB57"/>
  <c r="V8"/>
  <c r="BD57"/>
  <c r="BH128"/>
  <c r="BC57"/>
  <c r="BA102" i="11"/>
  <c r="BB102"/>
  <c r="BD102"/>
  <c r="BC102"/>
  <c r="X20"/>
  <c r="BH33" i="5"/>
  <c r="BE117"/>
  <c r="BF117"/>
  <c r="AO56"/>
  <c r="BH117"/>
  <c r="AM56"/>
  <c r="BG117"/>
  <c r="BD56"/>
  <c r="AX32" i="14"/>
  <c r="BF47" i="12"/>
  <c r="G32"/>
  <c r="BE47"/>
  <c r="AO138"/>
  <c r="AM138"/>
  <c r="BG47"/>
  <c r="BH47"/>
  <c r="BG141"/>
  <c r="AM80"/>
  <c r="BH141"/>
  <c r="AO80"/>
  <c r="BD80"/>
  <c r="Y14"/>
  <c r="BE141"/>
  <c r="BF141"/>
  <c r="U50"/>
  <c r="T50"/>
  <c r="G7"/>
  <c r="BC116" i="11"/>
  <c r="BB116"/>
  <c r="BD116"/>
  <c r="F26"/>
  <c r="BA116"/>
  <c r="U62"/>
  <c r="I10"/>
  <c r="T62"/>
  <c r="AM34" i="5"/>
  <c r="AX27" i="11"/>
  <c r="AM28"/>
  <c r="K29" i="5"/>
  <c r="BF68"/>
  <c r="AM129"/>
  <c r="AO129"/>
  <c r="BG68"/>
  <c r="BE68"/>
  <c r="BH68"/>
  <c r="BF100"/>
  <c r="Q26"/>
  <c r="AO121"/>
  <c r="BE100"/>
  <c r="BH100"/>
  <c r="AM121"/>
  <c r="BG100"/>
  <c r="V35" i="11"/>
  <c r="BD157"/>
  <c r="BB157"/>
  <c r="BC157"/>
  <c r="BA157"/>
  <c r="AX30"/>
  <c r="BH30" s="1"/>
  <c r="AM31"/>
  <c r="BF27"/>
  <c r="AN31"/>
  <c r="AP31" s="1"/>
  <c r="K22"/>
  <c r="U107"/>
  <c r="T107"/>
  <c r="BF26" i="5"/>
  <c r="BH26" s="1"/>
  <c r="BE30"/>
  <c r="BB136"/>
  <c r="BA136"/>
  <c r="Z29"/>
  <c r="BD136"/>
  <c r="BH157"/>
  <c r="BC136"/>
  <c r="BC135"/>
  <c r="BA135"/>
  <c r="X29"/>
  <c r="BD135"/>
  <c r="BB135"/>
  <c r="AZ15"/>
  <c r="BA11"/>
  <c r="AO10"/>
  <c r="BH143" i="11"/>
  <c r="BD27" i="12"/>
  <c r="BC132"/>
  <c r="P29"/>
  <c r="BA132"/>
  <c r="BD132"/>
  <c r="BB132"/>
  <c r="BC130"/>
  <c r="BA130"/>
  <c r="L29"/>
  <c r="BD130"/>
  <c r="BB130"/>
  <c r="BH79"/>
  <c r="AM28"/>
  <c r="BG128" i="11"/>
  <c r="AO57"/>
  <c r="W8"/>
  <c r="BH128"/>
  <c r="AM57"/>
  <c r="BF128"/>
  <c r="BE128"/>
  <c r="BF44" i="5"/>
  <c r="AM105"/>
  <c r="G23"/>
  <c r="AO105"/>
  <c r="BE44"/>
  <c r="BH44"/>
  <c r="BG44"/>
  <c r="AN25"/>
  <c r="AP31" i="14"/>
  <c r="BC134" i="12"/>
  <c r="BA134"/>
  <c r="T29"/>
  <c r="AO26" s="1"/>
  <c r="BB134"/>
  <c r="BD134"/>
  <c r="BB23" i="11"/>
  <c r="BC15"/>
  <c r="BA23"/>
  <c r="BC12"/>
  <c r="AN28"/>
  <c r="AL4"/>
  <c r="AX17"/>
  <c r="BA3"/>
  <c r="AY3"/>
  <c r="Q35" i="5"/>
  <c r="BE103"/>
  <c r="BH103"/>
  <c r="AM154"/>
  <c r="BG103"/>
  <c r="AO154"/>
  <c r="BF103"/>
  <c r="I35"/>
  <c r="AM150"/>
  <c r="AO150"/>
  <c r="BE59"/>
  <c r="BD150"/>
  <c r="BG59"/>
  <c r="BF59"/>
  <c r="BH59"/>
  <c r="BH144"/>
  <c r="Y23"/>
  <c r="AM113"/>
  <c r="BE144"/>
  <c r="BG144"/>
  <c r="AO113"/>
  <c r="BD113"/>
  <c r="BF144"/>
  <c r="BC17" i="12"/>
  <c r="BD119" i="14"/>
  <c r="BD126" s="1"/>
  <c r="BA32" i="12"/>
  <c r="BH32" s="1"/>
  <c r="BD104"/>
  <c r="BJ25" i="5"/>
  <c r="BK25"/>
  <c r="AH25"/>
  <c r="S20"/>
  <c r="AO99"/>
  <c r="BG110"/>
  <c r="BF110"/>
  <c r="BH110"/>
  <c r="AM99"/>
  <c r="BE110"/>
  <c r="V8"/>
  <c r="BC57"/>
  <c r="BD57"/>
  <c r="BB57"/>
  <c r="BA57"/>
  <c r="BE95"/>
  <c r="AM54"/>
  <c r="BF95"/>
  <c r="Q8"/>
  <c r="AO54"/>
  <c r="BH95"/>
  <c r="BH104" s="1"/>
  <c r="BG95"/>
  <c r="AQ6"/>
  <c r="Z5"/>
  <c r="BB48"/>
  <c r="BD48"/>
  <c r="BC48"/>
  <c r="BA48"/>
  <c r="BC45"/>
  <c r="BB45"/>
  <c r="BA45"/>
  <c r="BD45"/>
  <c r="BK34" i="12"/>
  <c r="AH34"/>
  <c r="BJ34"/>
  <c r="BA115"/>
  <c r="BG42"/>
  <c r="AM83"/>
  <c r="G17"/>
  <c r="BF42"/>
  <c r="AL28" i="11"/>
  <c r="AP28" s="1"/>
  <c r="AO13" i="12"/>
  <c r="N5"/>
  <c r="BD44"/>
  <c r="R5"/>
  <c r="BB44"/>
  <c r="BA44"/>
  <c r="BC44"/>
  <c r="R35" i="14"/>
  <c r="BB155"/>
  <c r="BA155"/>
  <c r="BC155"/>
  <c r="BD155"/>
  <c r="BG76"/>
  <c r="AZ18"/>
  <c r="BB11"/>
  <c r="BF139"/>
  <c r="BE139"/>
  <c r="BH139"/>
  <c r="Y8"/>
  <c r="AM58"/>
  <c r="AO58"/>
  <c r="BG139"/>
  <c r="BK28"/>
  <c r="AH28"/>
  <c r="BJ28"/>
  <c r="BF110" i="11"/>
  <c r="BE110"/>
  <c r="BG110"/>
  <c r="AM99"/>
  <c r="AO99"/>
  <c r="S20"/>
  <c r="BH110"/>
  <c r="AZ35"/>
  <c r="AO34"/>
  <c r="AQ34" s="1"/>
  <c r="G11"/>
  <c r="AO61"/>
  <c r="BE40"/>
  <c r="BG40"/>
  <c r="AM61"/>
  <c r="BF40"/>
  <c r="BC6"/>
  <c r="AN22"/>
  <c r="BH32"/>
  <c r="BG158" i="5"/>
  <c r="BF158"/>
  <c r="BH158"/>
  <c r="AO147"/>
  <c r="BE158"/>
  <c r="AA32"/>
  <c r="AM147"/>
  <c r="AM118"/>
  <c r="K26"/>
  <c r="BF67"/>
  <c r="BE67"/>
  <c r="BG67"/>
  <c r="BH67"/>
  <c r="AO118"/>
  <c r="AQ3" i="12"/>
  <c r="BB95" i="14"/>
  <c r="BA95"/>
  <c r="BC95"/>
  <c r="H20"/>
  <c r="BA11"/>
  <c r="AZ15"/>
  <c r="BA8"/>
  <c r="AM16"/>
  <c r="AO66" i="11"/>
  <c r="BG107"/>
  <c r="S11"/>
  <c r="BE107"/>
  <c r="AM66"/>
  <c r="BF107"/>
  <c r="BH107"/>
  <c r="AZ20"/>
  <c r="BB9"/>
  <c r="AO22"/>
  <c r="F22" i="14"/>
  <c r="U105"/>
  <c r="T105"/>
  <c r="BF72" i="12"/>
  <c r="X17" i="14"/>
  <c r="BA91"/>
  <c r="BB91"/>
  <c r="BC91"/>
  <c r="BH142"/>
  <c r="BD91"/>
  <c r="X8"/>
  <c r="BD58"/>
  <c r="BB58"/>
  <c r="BC58"/>
  <c r="BA58"/>
  <c r="BC69" i="12"/>
  <c r="X11"/>
  <c r="AO32" s="1"/>
  <c r="BA69"/>
  <c r="BD69"/>
  <c r="BB69"/>
  <c r="AO157"/>
  <c r="BF136"/>
  <c r="BG136"/>
  <c r="W35"/>
  <c r="AM35" s="1"/>
  <c r="AM157"/>
  <c r="BE136"/>
  <c r="BH136"/>
  <c r="BF96"/>
  <c r="Q11"/>
  <c r="BG96"/>
  <c r="AM65"/>
  <c r="AO65"/>
  <c r="BH96"/>
  <c r="BE96"/>
  <c r="BD65"/>
  <c r="BG117" i="11"/>
  <c r="AO56"/>
  <c r="BH117"/>
  <c r="BF117"/>
  <c r="BE117"/>
  <c r="AM56"/>
  <c r="BA151" i="5"/>
  <c r="BD151"/>
  <c r="BC151"/>
  <c r="BH70"/>
  <c r="BB151"/>
  <c r="J35"/>
  <c r="BH118" i="14"/>
  <c r="BE118"/>
  <c r="AO67"/>
  <c r="BD67"/>
  <c r="BF118"/>
  <c r="AM67"/>
  <c r="BG118"/>
  <c r="AO142" i="12"/>
  <c r="BG91"/>
  <c r="O32"/>
  <c r="BF91"/>
  <c r="BH91"/>
  <c r="AM142"/>
  <c r="BE91"/>
  <c r="BD142"/>
  <c r="AO88"/>
  <c r="S17"/>
  <c r="AM88"/>
  <c r="BG109"/>
  <c r="BE109"/>
  <c r="BF109"/>
  <c r="BH109"/>
  <c r="BC79"/>
  <c r="BD79"/>
  <c r="BH130"/>
  <c r="BB79"/>
  <c r="BA79"/>
  <c r="V14"/>
  <c r="BA54"/>
  <c r="BD54"/>
  <c r="BC54"/>
  <c r="P8"/>
  <c r="BB54"/>
  <c r="BH95"/>
  <c r="AO142" i="11"/>
  <c r="BH91"/>
  <c r="AM142"/>
  <c r="O32"/>
  <c r="BG91"/>
  <c r="BE91"/>
  <c r="BF91"/>
  <c r="AX24"/>
  <c r="BH24" s="1"/>
  <c r="BI25" s="1"/>
  <c r="AL25"/>
  <c r="BA113"/>
  <c r="X23"/>
  <c r="BD113"/>
  <c r="BB113"/>
  <c r="BC113"/>
  <c r="BC57"/>
  <c r="BA57"/>
  <c r="BD57"/>
  <c r="V8"/>
  <c r="BB57"/>
  <c r="BE140" i="5"/>
  <c r="AM69"/>
  <c r="BG140"/>
  <c r="BH140"/>
  <c r="BF140"/>
  <c r="Y11"/>
  <c r="AO69"/>
  <c r="BB146" i="11"/>
  <c r="BC146"/>
  <c r="V32"/>
  <c r="BA146"/>
  <c r="BD146"/>
  <c r="BE141"/>
  <c r="AM80"/>
  <c r="AO80"/>
  <c r="BG141"/>
  <c r="BF141"/>
  <c r="Y14"/>
  <c r="BH141"/>
  <c r="BF79" i="5"/>
  <c r="AM130"/>
  <c r="BE79"/>
  <c r="M29"/>
  <c r="AO130"/>
  <c r="BH79"/>
  <c r="BG79"/>
  <c r="BB79"/>
  <c r="BC79"/>
  <c r="BA79"/>
  <c r="V14"/>
  <c r="BD79"/>
  <c r="BD33" i="11"/>
  <c r="BH33" s="1"/>
  <c r="AL34"/>
  <c r="BE80"/>
  <c r="AM141"/>
  <c r="BF80"/>
  <c r="M32"/>
  <c r="AO141"/>
  <c r="BG80"/>
  <c r="BH80"/>
  <c r="F32"/>
  <c r="BA138"/>
  <c r="BC138"/>
  <c r="BD138"/>
  <c r="BB138"/>
  <c r="BH47"/>
  <c r="BG146"/>
  <c r="BF146"/>
  <c r="Y29"/>
  <c r="AO135"/>
  <c r="AM135"/>
  <c r="BE146"/>
  <c r="BH146"/>
  <c r="BC140" i="5"/>
  <c r="BB140"/>
  <c r="BB148" s="1"/>
  <c r="BA140"/>
  <c r="BD140"/>
  <c r="J32"/>
  <c r="BF35"/>
  <c r="BG27"/>
  <c r="BH27" s="1"/>
  <c r="AN16" i="12"/>
  <c r="BA27"/>
  <c r="BH27" s="1"/>
  <c r="I4" i="11"/>
  <c r="T39"/>
  <c r="U39"/>
  <c r="BC111" i="5"/>
  <c r="BB111"/>
  <c r="BD111"/>
  <c r="BA111"/>
  <c r="AX21"/>
  <c r="BH21" s="1"/>
  <c r="BC5"/>
  <c r="AM22"/>
  <c r="AQ22" s="1"/>
  <c r="AO31"/>
  <c r="AQ31" s="1"/>
  <c r="BD142" i="11"/>
  <c r="BE109"/>
  <c r="S17"/>
  <c r="AO88"/>
  <c r="BF109"/>
  <c r="AM88"/>
  <c r="BH109"/>
  <c r="BG109"/>
  <c r="BG97"/>
  <c r="BF127"/>
  <c r="AO46"/>
  <c r="BG127"/>
  <c r="AM46"/>
  <c r="BE127"/>
  <c r="W5"/>
  <c r="BH127"/>
  <c r="AO157" i="5"/>
  <c r="BE136"/>
  <c r="BG136"/>
  <c r="AM157"/>
  <c r="BH136"/>
  <c r="W35"/>
  <c r="BF136"/>
  <c r="BA154"/>
  <c r="BC154"/>
  <c r="BB154"/>
  <c r="P35"/>
  <c r="BD154"/>
  <c r="BE81"/>
  <c r="AO152"/>
  <c r="BH81"/>
  <c r="AM152"/>
  <c r="BG81"/>
  <c r="M35"/>
  <c r="BF81"/>
  <c r="AL34"/>
  <c r="AG34" i="12"/>
  <c r="AR34"/>
  <c r="AV33" s="1"/>
  <c r="AL25" i="5"/>
  <c r="AP25" s="1"/>
  <c r="AX24"/>
  <c r="BH24" s="1"/>
  <c r="BC99"/>
  <c r="BA99"/>
  <c r="BB99"/>
  <c r="BD99"/>
  <c r="R20"/>
  <c r="AL20" s="1"/>
  <c r="BH106"/>
  <c r="AM55"/>
  <c r="BG106"/>
  <c r="S8"/>
  <c r="BF106"/>
  <c r="BE106"/>
  <c r="BE115" s="1"/>
  <c r="AO55"/>
  <c r="BA54"/>
  <c r="BC54"/>
  <c r="BD54"/>
  <c r="P8"/>
  <c r="BB54"/>
  <c r="V5"/>
  <c r="BC46"/>
  <c r="BB46"/>
  <c r="BD46"/>
  <c r="BA46"/>
  <c r="AM45"/>
  <c r="BF116"/>
  <c r="AO45"/>
  <c r="BG116"/>
  <c r="BH116"/>
  <c r="BE116"/>
  <c r="AO42"/>
  <c r="O5"/>
  <c r="BE83"/>
  <c r="BF83"/>
  <c r="AM42"/>
  <c r="BG83"/>
  <c r="BD42"/>
  <c r="AX15" i="12"/>
  <c r="BA5"/>
  <c r="AA5"/>
  <c r="AN35" s="1"/>
  <c r="BF149"/>
  <c r="BF159" s="1"/>
  <c r="BG149"/>
  <c r="AM48"/>
  <c r="AO48"/>
  <c r="BH149"/>
  <c r="BH159" s="1"/>
  <c r="BE149"/>
  <c r="BE159" s="1"/>
  <c r="AN4" i="5"/>
  <c r="BG159" i="14"/>
  <c r="P5" i="12"/>
  <c r="BA43"/>
  <c r="BB43"/>
  <c r="BC43"/>
  <c r="BD43"/>
  <c r="BB45"/>
  <c r="BA45"/>
  <c r="BD45"/>
  <c r="BC45"/>
  <c r="BF40"/>
  <c r="AO61"/>
  <c r="BH40"/>
  <c r="BG40"/>
  <c r="AM61"/>
  <c r="G11"/>
  <c r="BE40"/>
  <c r="H26" i="11"/>
  <c r="BC117"/>
  <c r="BB117"/>
  <c r="BA117"/>
  <c r="BD117"/>
  <c r="V20"/>
  <c r="BC101"/>
  <c r="BA101"/>
  <c r="BD101"/>
  <c r="BB101"/>
  <c r="BC18"/>
  <c r="BC23"/>
  <c r="AZ18"/>
  <c r="BB11"/>
  <c r="BG43"/>
  <c r="BH43"/>
  <c r="BG118"/>
  <c r="BF118"/>
  <c r="AM67"/>
  <c r="BE118"/>
  <c r="BH118"/>
  <c r="AO67"/>
  <c r="AY5"/>
  <c r="AO4"/>
  <c r="AX9"/>
  <c r="AP26" i="14"/>
  <c r="BG35" i="5"/>
  <c r="AN34"/>
  <c r="BJ18"/>
  <c r="BK18"/>
  <c r="AR18"/>
  <c r="M11"/>
  <c r="T39"/>
  <c r="BA46" i="12"/>
  <c r="V5"/>
  <c r="BC46"/>
  <c r="BD46"/>
  <c r="BB46"/>
  <c r="BG26" i="14"/>
  <c r="BH26" s="1"/>
  <c r="BE33"/>
  <c r="BH33" s="1"/>
  <c r="BI34" s="1"/>
  <c r="AL34"/>
  <c r="AP34" s="1"/>
  <c r="BC151"/>
  <c r="J35"/>
  <c r="BB151"/>
  <c r="BD151"/>
  <c r="BA151"/>
  <c r="AM19"/>
  <c r="BB8"/>
  <c r="P17"/>
  <c r="BC87"/>
  <c r="BB87"/>
  <c r="BA87"/>
  <c r="BF129" i="11"/>
  <c r="W11"/>
  <c r="BE129"/>
  <c r="AM68"/>
  <c r="BG129"/>
  <c r="BH129"/>
  <c r="AO68"/>
  <c r="BC9"/>
  <c r="AZ23"/>
  <c r="BD70" i="5"/>
  <c r="BE121" i="14"/>
  <c r="BF111"/>
  <c r="BG111"/>
  <c r="BG121"/>
  <c r="AO100"/>
  <c r="BF121"/>
  <c r="BH121"/>
  <c r="AM100"/>
  <c r="BH111"/>
  <c r="Z5" i="12"/>
  <c r="AO35" s="1"/>
  <c r="BA48"/>
  <c r="BB48"/>
  <c r="BC48"/>
  <c r="BD48"/>
  <c r="X5" i="14"/>
  <c r="BB47"/>
  <c r="BC47"/>
  <c r="BD47"/>
  <c r="BA47"/>
  <c r="AN28"/>
  <c r="AP28" s="1"/>
  <c r="BG138"/>
  <c r="BG148" s="1"/>
  <c r="BE138"/>
  <c r="AO47"/>
  <c r="AM47"/>
  <c r="BF138"/>
  <c r="BF148" s="1"/>
  <c r="BH138"/>
  <c r="Y5"/>
  <c r="AN32" s="1"/>
  <c r="BD127" i="11"/>
  <c r="BC127"/>
  <c r="F29"/>
  <c r="BB127"/>
  <c r="BA127"/>
  <c r="AO48"/>
  <c r="BE149"/>
  <c r="AM48"/>
  <c r="AA5"/>
  <c r="BF149"/>
  <c r="BG149"/>
  <c r="BH149"/>
  <c r="AR24" i="5"/>
  <c r="BJ24"/>
  <c r="BK24"/>
  <c r="AO144" i="14"/>
  <c r="BE113"/>
  <c r="S32"/>
  <c r="AM32" s="1"/>
  <c r="AM144"/>
  <c r="U42"/>
  <c r="T42"/>
  <c r="O4"/>
  <c r="BA138" i="12"/>
  <c r="BA148" s="1"/>
  <c r="BD138"/>
  <c r="BB138"/>
  <c r="BB148" s="1"/>
  <c r="F32"/>
  <c r="AL32" s="1"/>
  <c r="BC138"/>
  <c r="BC148" s="1"/>
  <c r="BB23"/>
  <c r="BH23" s="1"/>
  <c r="BI22" s="1"/>
  <c r="BC15"/>
  <c r="AN22"/>
  <c r="AP22" s="1"/>
  <c r="AG22" s="1"/>
  <c r="AM16"/>
  <c r="BB135" i="11"/>
  <c r="BC135"/>
  <c r="BA135"/>
  <c r="X29"/>
  <c r="BD135"/>
  <c r="BA114"/>
  <c r="Z23"/>
  <c r="BD114"/>
  <c r="BC114"/>
  <c r="BB114"/>
  <c r="BG114"/>
  <c r="BH114"/>
  <c r="BE154"/>
  <c r="BH154"/>
  <c r="AO103"/>
  <c r="BF114"/>
  <c r="BG154"/>
  <c r="AM103"/>
  <c r="BF154"/>
  <c r="AA20"/>
  <c r="M7"/>
  <c r="U52"/>
  <c r="T52"/>
  <c r="BB114" i="5"/>
  <c r="BA114"/>
  <c r="BC114"/>
  <c r="BD114"/>
  <c r="Z23"/>
  <c r="U53"/>
  <c r="O7"/>
  <c r="BE135" i="11"/>
  <c r="AO146"/>
  <c r="BG135"/>
  <c r="AM146"/>
  <c r="BH135"/>
  <c r="W32"/>
  <c r="BF135"/>
  <c r="BC80"/>
  <c r="BD80"/>
  <c r="X14"/>
  <c r="BA80"/>
  <c r="BB80"/>
  <c r="AO28"/>
  <c r="BB130" i="5"/>
  <c r="L29"/>
  <c r="BC130"/>
  <c r="BC137" s="1"/>
  <c r="BA130"/>
  <c r="BD130"/>
  <c r="AM79"/>
  <c r="W14"/>
  <c r="BF130"/>
  <c r="AO79"/>
  <c r="BE130"/>
  <c r="BH130"/>
  <c r="BG130"/>
  <c r="BF136" i="11"/>
  <c r="BG136"/>
  <c r="AM157"/>
  <c r="BH136"/>
  <c r="W35"/>
  <c r="AO157"/>
  <c r="BE136"/>
  <c r="BA155"/>
  <c r="BB155"/>
  <c r="BB159" s="1"/>
  <c r="BC155"/>
  <c r="BD155"/>
  <c r="BD159" s="1"/>
  <c r="R35"/>
  <c r="AL35" s="1"/>
  <c r="BA136"/>
  <c r="BB136"/>
  <c r="Z29"/>
  <c r="BC136"/>
  <c r="BD136"/>
  <c r="AO140" i="5"/>
  <c r="BH69"/>
  <c r="BF69"/>
  <c r="AM140"/>
  <c r="BE69"/>
  <c r="K32"/>
  <c r="AM32" s="1"/>
  <c r="BG69"/>
  <c r="Y29"/>
  <c r="AO135"/>
  <c r="BG146"/>
  <c r="AM135"/>
  <c r="BE146"/>
  <c r="BF146"/>
  <c r="BH146"/>
  <c r="BD85"/>
  <c r="BH113" i="11"/>
  <c r="BK30" i="14"/>
  <c r="BJ30"/>
  <c r="AR30"/>
  <c r="AM133" i="12"/>
  <c r="BE112"/>
  <c r="S29"/>
  <c r="BD133"/>
  <c r="AO133"/>
  <c r="BF90"/>
  <c r="BH90"/>
  <c r="O29"/>
  <c r="BG90"/>
  <c r="BE90"/>
  <c r="AO131"/>
  <c r="AM131"/>
  <c r="K29"/>
  <c r="BG68"/>
  <c r="BH68"/>
  <c r="BF68"/>
  <c r="BE68"/>
  <c r="AM129"/>
  <c r="AO129"/>
  <c r="BC89" i="11"/>
  <c r="BB89"/>
  <c r="BD89"/>
  <c r="BA89"/>
  <c r="BH120"/>
  <c r="AZ8"/>
  <c r="AO7"/>
  <c r="AY12"/>
  <c r="BD56"/>
  <c r="BF122" i="5"/>
  <c r="BG122"/>
  <c r="BH122"/>
  <c r="AO111"/>
  <c r="BE122"/>
  <c r="AM111"/>
  <c r="BA106"/>
  <c r="BA115" s="1"/>
  <c r="BC106"/>
  <c r="H23"/>
  <c r="BB106"/>
  <c r="BD106"/>
  <c r="AQ22" i="14"/>
  <c r="AR21" i="11"/>
  <c r="BK21"/>
  <c r="BA77"/>
  <c r="R14"/>
  <c r="BB77"/>
  <c r="BD77"/>
  <c r="BC77"/>
  <c r="BJ27"/>
  <c r="BK27"/>
  <c r="AR27"/>
  <c r="BD157" i="5"/>
  <c r="BC157"/>
  <c r="BA157"/>
  <c r="BB157"/>
  <c r="V35"/>
  <c r="BC153"/>
  <c r="N35"/>
  <c r="BB153"/>
  <c r="BD153"/>
  <c r="BA153"/>
  <c r="BA152"/>
  <c r="BC152"/>
  <c r="BB152"/>
  <c r="BD152"/>
  <c r="L35"/>
  <c r="BE88"/>
  <c r="BF88"/>
  <c r="AM109"/>
  <c r="O23"/>
  <c r="AO109"/>
  <c r="BG88"/>
  <c r="BH88"/>
  <c r="BH129" i="14"/>
  <c r="BB117" i="5"/>
  <c r="BD117"/>
  <c r="BA117"/>
  <c r="H26"/>
  <c r="BC117"/>
  <c r="BF45"/>
  <c r="AM116"/>
  <c r="BE45"/>
  <c r="BH45"/>
  <c r="G26"/>
  <c r="AO116"/>
  <c r="BG45"/>
  <c r="BC23"/>
  <c r="BH23" s="1"/>
  <c r="BC18"/>
  <c r="AO28"/>
  <c r="AQ28" s="1"/>
  <c r="BA55"/>
  <c r="BC55"/>
  <c r="R8"/>
  <c r="BB55"/>
  <c r="BD55"/>
  <c r="BB6"/>
  <c r="AO19"/>
  <c r="AQ19" s="1"/>
  <c r="AX35"/>
  <c r="AO34"/>
  <c r="AO46"/>
  <c r="BG127"/>
  <c r="AM46"/>
  <c r="W5"/>
  <c r="BF127"/>
  <c r="BE127"/>
  <c r="BH127"/>
  <c r="BH144" i="11"/>
  <c r="AL22"/>
  <c r="BF83" i="12"/>
  <c r="AX9"/>
  <c r="AY5"/>
  <c r="AO4"/>
  <c r="AM155" i="14"/>
  <c r="BE114"/>
  <c r="AO155"/>
  <c r="S35"/>
  <c r="BH110"/>
  <c r="AO98"/>
  <c r="BH128"/>
  <c r="W8"/>
  <c r="AN29" s="1"/>
  <c r="BE128"/>
  <c r="BE137" s="1"/>
  <c r="AC28" s="1"/>
  <c r="BG128"/>
  <c r="BG137" s="1"/>
  <c r="BF128"/>
  <c r="BF137" s="1"/>
  <c r="AD28" s="1"/>
  <c r="AM57"/>
  <c r="AO57"/>
  <c r="BH132" i="11"/>
  <c r="AO101"/>
  <c r="BE132"/>
  <c r="BH112"/>
  <c r="BG112"/>
  <c r="AM101"/>
  <c r="BF132"/>
  <c r="W20"/>
  <c r="BG132"/>
  <c r="BF112"/>
  <c r="O19"/>
  <c r="BB18" s="1"/>
  <c r="T98"/>
  <c r="U98"/>
  <c r="BF151"/>
  <c r="AA11"/>
  <c r="BE151"/>
  <c r="BH151"/>
  <c r="BG151"/>
  <c r="AM70"/>
  <c r="AO70"/>
  <c r="T64"/>
  <c r="U64"/>
  <c r="O10"/>
  <c r="R8"/>
  <c r="BC55"/>
  <c r="BA55"/>
  <c r="BB55"/>
  <c r="BD55"/>
  <c r="BH150" i="14"/>
  <c r="BH159" s="1"/>
  <c r="AO31"/>
  <c r="AQ31" s="1"/>
  <c r="AR33" i="11"/>
  <c r="BK33"/>
  <c r="BJ33"/>
  <c r="J26" i="5"/>
  <c r="BC118"/>
  <c r="BB118"/>
  <c r="BA118"/>
  <c r="BD118"/>
  <c r="BG143"/>
  <c r="BH113"/>
  <c r="BF113"/>
  <c r="Y20"/>
  <c r="BG113"/>
  <c r="AO102"/>
  <c r="AM102"/>
  <c r="BH143"/>
  <c r="BF143"/>
  <c r="BE143"/>
  <c r="BF65"/>
  <c r="AO96"/>
  <c r="AM96"/>
  <c r="BH65"/>
  <c r="BE65"/>
  <c r="K20"/>
  <c r="BG65"/>
  <c r="BB63"/>
  <c r="BA63"/>
  <c r="BC63"/>
  <c r="L11"/>
  <c r="AX3"/>
  <c r="AL4"/>
  <c r="AM34" i="14"/>
  <c r="AQ34" s="1"/>
  <c r="BD65" i="11"/>
  <c r="P11"/>
  <c r="BC65"/>
  <c r="BA65"/>
  <c r="BB65"/>
  <c r="BG127" i="12"/>
  <c r="W5"/>
  <c r="BF127"/>
  <c r="AM46"/>
  <c r="BE127"/>
  <c r="BH127"/>
  <c r="AO46"/>
  <c r="BD158" i="14"/>
  <c r="BA158"/>
  <c r="X35"/>
  <c r="BB158"/>
  <c r="BC158"/>
  <c r="BB156"/>
  <c r="T35"/>
  <c r="AO26" s="1"/>
  <c r="BA156"/>
  <c r="BC156"/>
  <c r="BD156"/>
  <c r="BB14"/>
  <c r="BE109"/>
  <c r="S17"/>
  <c r="H17"/>
  <c r="BK25" i="11"/>
  <c r="BJ25"/>
  <c r="AH25"/>
  <c r="BC68"/>
  <c r="BB68"/>
  <c r="V11"/>
  <c r="BA68"/>
  <c r="BD68"/>
  <c r="BH55" i="5"/>
  <c r="BK13" i="13" l="1"/>
  <c r="BE97" i="11"/>
  <c r="AM76"/>
  <c r="BF97"/>
  <c r="AO76"/>
  <c r="F11"/>
  <c r="BD61"/>
  <c r="BA61"/>
  <c r="BH40"/>
  <c r="BC93" i="18"/>
  <c r="AQ11"/>
  <c r="AJ10" s="1"/>
  <c r="AM63" i="5"/>
  <c r="BD63"/>
  <c r="AO63"/>
  <c r="BG74"/>
  <c r="AM10"/>
  <c r="AQ10" s="1"/>
  <c r="AZ14"/>
  <c r="BF74"/>
  <c r="BH74"/>
  <c r="F14" i="12"/>
  <c r="BF52" i="11"/>
  <c r="P17"/>
  <c r="BB87"/>
  <c r="BD87"/>
  <c r="BG104" i="18"/>
  <c r="AE19" s="1"/>
  <c r="AM14"/>
  <c r="AQ14" s="1"/>
  <c r="AJ13" s="1"/>
  <c r="BD82"/>
  <c r="AO5"/>
  <c r="AQ5" s="1"/>
  <c r="AJ4" s="1"/>
  <c r="BC82"/>
  <c r="AL14"/>
  <c r="BI13"/>
  <c r="BB82"/>
  <c r="BF61" i="11"/>
  <c r="AO40"/>
  <c r="BA74" i="14"/>
  <c r="BC74"/>
  <c r="BB74"/>
  <c r="AN20" i="18"/>
  <c r="BA71" i="13"/>
  <c r="AC10" s="1"/>
  <c r="BD71"/>
  <c r="BE60"/>
  <c r="AM11"/>
  <c r="AQ11" s="1"/>
  <c r="AJ10" s="1"/>
  <c r="BB71"/>
  <c r="AD10" s="1"/>
  <c r="BG60"/>
  <c r="AE7" s="1"/>
  <c r="BC71"/>
  <c r="AE10" s="1"/>
  <c r="AR7"/>
  <c r="AO63" i="12"/>
  <c r="M11"/>
  <c r="BH74"/>
  <c r="AN11" i="18"/>
  <c r="BE42" i="12"/>
  <c r="F17"/>
  <c r="BB83"/>
  <c r="BC83"/>
  <c r="BD83"/>
  <c r="BH42"/>
  <c r="AM63" i="11"/>
  <c r="AO63"/>
  <c r="BD63"/>
  <c r="BF74"/>
  <c r="BE74"/>
  <c r="M11"/>
  <c r="BH74"/>
  <c r="BA61" i="12"/>
  <c r="AP11" i="13"/>
  <c r="AI10" s="1"/>
  <c r="AN10" i="14"/>
  <c r="BA51"/>
  <c r="BB51"/>
  <c r="M20" i="11"/>
  <c r="BA96"/>
  <c r="BE65"/>
  <c r="AC19" i="18"/>
  <c r="BB72" i="14"/>
  <c r="BD72"/>
  <c r="BH41"/>
  <c r="F14"/>
  <c r="BC72"/>
  <c r="BA53" i="11"/>
  <c r="BI4" i="13"/>
  <c r="AQ8"/>
  <c r="AJ7" s="1"/>
  <c r="BA52" i="12"/>
  <c r="BK12" i="5"/>
  <c r="BG82" i="18"/>
  <c r="BF82"/>
  <c r="BE82"/>
  <c r="AC13" s="1"/>
  <c r="AO86" i="11"/>
  <c r="AM86"/>
  <c r="BF75"/>
  <c r="M17"/>
  <c r="BD93" i="18"/>
  <c r="BG126" i="12"/>
  <c r="AE16" i="13"/>
  <c r="AL23" i="12"/>
  <c r="BF159" i="14"/>
  <c r="AM23" i="12"/>
  <c r="BD126"/>
  <c r="BH137" i="14"/>
  <c r="AO32" i="5"/>
  <c r="BH32"/>
  <c r="BC159" i="12"/>
  <c r="P5" i="11"/>
  <c r="BE49" i="18"/>
  <c r="AC4" s="1"/>
  <c r="BC49" i="13"/>
  <c r="AP26" i="12"/>
  <c r="AM35" i="11"/>
  <c r="BD148" i="14"/>
  <c r="BB148"/>
  <c r="BI22" i="18"/>
  <c r="BH11" i="13"/>
  <c r="BI10" s="1"/>
  <c r="BA104" i="5"/>
  <c r="BD99" i="14"/>
  <c r="BD159" i="12"/>
  <c r="AL35"/>
  <c r="AE22" i="13"/>
  <c r="BD115" i="12"/>
  <c r="AQ26"/>
  <c r="AJ25" s="1"/>
  <c r="BA126"/>
  <c r="BB115"/>
  <c r="AD22" s="1"/>
  <c r="BH33"/>
  <c r="BI34" s="1"/>
  <c r="BF71" i="18"/>
  <c r="BH60"/>
  <c r="AF7" s="1"/>
  <c r="AM95" i="11"/>
  <c r="BE54"/>
  <c r="BG54"/>
  <c r="BF93" i="18"/>
  <c r="BE93"/>
  <c r="AC16" s="1"/>
  <c r="BK9" i="12"/>
  <c r="BD64"/>
  <c r="BC64"/>
  <c r="BB64"/>
  <c r="N11"/>
  <c r="AL11" s="1"/>
  <c r="BJ15"/>
  <c r="BC74" i="11"/>
  <c r="AC13" i="13"/>
  <c r="AD13"/>
  <c r="AE13"/>
  <c r="AM20" i="18"/>
  <c r="BD104"/>
  <c r="AF19" s="1"/>
  <c r="BB104"/>
  <c r="AD19" s="1"/>
  <c r="BK7"/>
  <c r="AE7"/>
  <c r="AR7"/>
  <c r="BJ7"/>
  <c r="BB41" i="12"/>
  <c r="BC49" i="18"/>
  <c r="BD53" i="14"/>
  <c r="BB53"/>
  <c r="BH84"/>
  <c r="BA53"/>
  <c r="BC53"/>
  <c r="AM63"/>
  <c r="BE74"/>
  <c r="AM10"/>
  <c r="AO63"/>
  <c r="BF74"/>
  <c r="AM17" i="18"/>
  <c r="BK19"/>
  <c r="AR19"/>
  <c r="BJ19"/>
  <c r="AO20"/>
  <c r="BB71"/>
  <c r="BK4"/>
  <c r="BJ4"/>
  <c r="AR4"/>
  <c r="BD71"/>
  <c r="AF10" s="1"/>
  <c r="AP11"/>
  <c r="AI10" s="1"/>
  <c r="AC10"/>
  <c r="AC4" i="13"/>
  <c r="BJ13"/>
  <c r="AR13"/>
  <c r="AH13"/>
  <c r="AQ5"/>
  <c r="AJ4" s="1"/>
  <c r="AN5" i="18"/>
  <c r="AQ8"/>
  <c r="AJ7" s="1"/>
  <c r="BK9" i="5"/>
  <c r="BA61"/>
  <c r="BG64" i="11"/>
  <c r="AO85"/>
  <c r="AO10"/>
  <c r="BF64"/>
  <c r="K17"/>
  <c r="AN14" i="18"/>
  <c r="AP14" s="1"/>
  <c r="AI13" s="1"/>
  <c r="AL20"/>
  <c r="BH82"/>
  <c r="BJ12" i="14"/>
  <c r="AP17" i="18"/>
  <c r="AI16" s="1"/>
  <c r="AO17"/>
  <c r="BH93"/>
  <c r="BJ16"/>
  <c r="AR16"/>
  <c r="BK16"/>
  <c r="AD4" i="13"/>
  <c r="BK7"/>
  <c r="AR15" i="11"/>
  <c r="AU33" i="18"/>
  <c r="BJ30" i="5"/>
  <c r="BK30"/>
  <c r="AP35" i="12"/>
  <c r="BG109" i="14"/>
  <c r="BC85" i="5"/>
  <c r="BJ15"/>
  <c r="AM40" i="11"/>
  <c r="BC73" i="5"/>
  <c r="AR24" i="11"/>
  <c r="BB104" i="12"/>
  <c r="AE16" i="18"/>
  <c r="AE10"/>
  <c r="BH72" i="12"/>
  <c r="AE4" i="18"/>
  <c r="BF109" i="14"/>
  <c r="BH87"/>
  <c r="BE137" i="5"/>
  <c r="AM26"/>
  <c r="AQ26" s="1"/>
  <c r="AJ25" s="1"/>
  <c r="BH35" i="11"/>
  <c r="BI34" s="1"/>
  <c r="BC42" i="12"/>
  <c r="BH32" i="14"/>
  <c r="BB53" i="5"/>
  <c r="BH64"/>
  <c r="AH25" i="14"/>
  <c r="AM106"/>
  <c r="N8" i="11"/>
  <c r="AO62" i="12"/>
  <c r="BA84" i="14"/>
  <c r="BC84"/>
  <c r="BH109"/>
  <c r="BF87"/>
  <c r="BG87"/>
  <c r="BH137" i="5"/>
  <c r="BB85"/>
  <c r="BA85"/>
  <c r="BB137"/>
  <c r="BE43" i="11"/>
  <c r="AO94"/>
  <c r="BA41" i="12"/>
  <c r="AN23" i="5"/>
  <c r="BC104"/>
  <c r="BD148"/>
  <c r="BB42" i="12"/>
  <c r="AX14"/>
  <c r="AZ5" i="14"/>
  <c r="BD98"/>
  <c r="N8" i="5"/>
  <c r="AL19" i="11"/>
  <c r="BH61"/>
  <c r="BE61"/>
  <c r="BJ25" i="14"/>
  <c r="AL4"/>
  <c r="AP4" s="1"/>
  <c r="AG4" s="1"/>
  <c r="BG55"/>
  <c r="AO106"/>
  <c r="BB53" i="11"/>
  <c r="J14"/>
  <c r="BG51" i="12"/>
  <c r="BA54" i="14"/>
  <c r="BA72" i="12"/>
  <c r="BB159"/>
  <c r="AW34" i="18"/>
  <c r="BC137" i="14"/>
  <c r="AE28" s="1"/>
  <c r="BK12"/>
  <c r="BK27" i="12"/>
  <c r="BJ16" i="13"/>
  <c r="AE4"/>
  <c r="AF4"/>
  <c r="AD4" i="18"/>
  <c r="BD84" i="14"/>
  <c r="BG137" i="12"/>
  <c r="AP29" i="14"/>
  <c r="O20"/>
  <c r="BH18" i="5"/>
  <c r="BI19" s="1"/>
  <c r="BD115"/>
  <c r="BA137"/>
  <c r="BF43" i="11"/>
  <c r="G20"/>
  <c r="L5" i="12"/>
  <c r="AL4"/>
  <c r="BF104" i="5"/>
  <c r="BH55" i="14"/>
  <c r="F17"/>
  <c r="BB84"/>
  <c r="AM88"/>
  <c r="AM98"/>
  <c r="BF110"/>
  <c r="BC159" i="11"/>
  <c r="BC148" i="5"/>
  <c r="BA148" i="11"/>
  <c r="AP25"/>
  <c r="AR25" s="1"/>
  <c r="AV24" s="1"/>
  <c r="AO23" i="12"/>
  <c r="AX12" i="14"/>
  <c r="AR25"/>
  <c r="AV24" s="1"/>
  <c r="K5" i="11"/>
  <c r="BA148" i="14"/>
  <c r="AL10"/>
  <c r="BF55"/>
  <c r="BH84" i="11"/>
  <c r="BE51" i="12"/>
  <c r="BC72"/>
  <c r="AU30" i="18"/>
  <c r="AW31"/>
  <c r="AY31" s="1"/>
  <c r="BJ27" i="12"/>
  <c r="AF22" i="13"/>
  <c r="AD19"/>
  <c r="BJ9" i="5"/>
  <c r="BK10" i="18"/>
  <c r="AG10"/>
  <c r="BJ10"/>
  <c r="AP8"/>
  <c r="AI7" s="1"/>
  <c r="BJ13"/>
  <c r="AR13"/>
  <c r="BK13"/>
  <c r="AD16"/>
  <c r="AL5"/>
  <c r="BD61" i="14"/>
  <c r="BH40"/>
  <c r="BF40"/>
  <c r="BE40"/>
  <c r="AM61"/>
  <c r="G11"/>
  <c r="BG40"/>
  <c r="BE64"/>
  <c r="AO85"/>
  <c r="AM85"/>
  <c r="K17"/>
  <c r="BF64"/>
  <c r="BD85"/>
  <c r="BH64"/>
  <c r="BA85"/>
  <c r="BB85"/>
  <c r="J17"/>
  <c r="AF4" i="18"/>
  <c r="AL16" i="12"/>
  <c r="AP16" s="1"/>
  <c r="AG16" s="1"/>
  <c r="AR15"/>
  <c r="AM85"/>
  <c r="BG64"/>
  <c r="K17"/>
  <c r="BE64"/>
  <c r="BF64"/>
  <c r="AD7" i="13"/>
  <c r="AO14"/>
  <c r="AQ14" s="1"/>
  <c r="AJ13" s="1"/>
  <c r="AP8"/>
  <c r="AI7" s="1"/>
  <c r="AC7"/>
  <c r="BK10"/>
  <c r="AR10"/>
  <c r="BJ10"/>
  <c r="AF10"/>
  <c r="BK4"/>
  <c r="BH95" i="11"/>
  <c r="Q8"/>
  <c r="BF95"/>
  <c r="AM54"/>
  <c r="AO54"/>
  <c r="BE95"/>
  <c r="BA54"/>
  <c r="AN19"/>
  <c r="BB54"/>
  <c r="BD54"/>
  <c r="BC54"/>
  <c r="BK15"/>
  <c r="BB42"/>
  <c r="O5"/>
  <c r="BD42"/>
  <c r="BG83"/>
  <c r="BA42"/>
  <c r="N5"/>
  <c r="AM42"/>
  <c r="AO42"/>
  <c r="BF83"/>
  <c r="BH83"/>
  <c r="AC28" i="13"/>
  <c r="BI93"/>
  <c r="AB16" s="1"/>
  <c r="AU27"/>
  <c r="BI126"/>
  <c r="AB25" s="1"/>
  <c r="BI137"/>
  <c r="AB28" s="1"/>
  <c r="AU24"/>
  <c r="AW25"/>
  <c r="AD25"/>
  <c r="AF28"/>
  <c r="AR4"/>
  <c r="BI104"/>
  <c r="AB19" s="1"/>
  <c r="BI60"/>
  <c r="AB7" s="1"/>
  <c r="BI49"/>
  <c r="AB4" s="1"/>
  <c r="AF19"/>
  <c r="AG31"/>
  <c r="AF7"/>
  <c r="BK34"/>
  <c r="BJ34"/>
  <c r="AH34"/>
  <c r="AF34"/>
  <c r="BI82"/>
  <c r="AB13" s="1"/>
  <c r="BJ4"/>
  <c r="AW28"/>
  <c r="AF13"/>
  <c r="BJ22"/>
  <c r="AW22" s="1"/>
  <c r="AG19"/>
  <c r="BJ19"/>
  <c r="AW19" s="1"/>
  <c r="AI16"/>
  <c r="AW16"/>
  <c r="AG7"/>
  <c r="BJ7"/>
  <c r="BH17"/>
  <c r="BI16" s="1"/>
  <c r="AI13"/>
  <c r="BI159"/>
  <c r="AB34" s="1"/>
  <c r="AJ31"/>
  <c r="AU30"/>
  <c r="AW31"/>
  <c r="AJ34"/>
  <c r="AW34"/>
  <c r="AU33"/>
  <c r="BI148"/>
  <c r="AB31" s="1"/>
  <c r="AO41" i="12"/>
  <c r="BK22"/>
  <c r="BD41"/>
  <c r="BE72"/>
  <c r="AM41"/>
  <c r="BG72"/>
  <c r="M5"/>
  <c r="BF126"/>
  <c r="AD25" s="1"/>
  <c r="AH22"/>
  <c r="BJ22"/>
  <c r="BH126"/>
  <c r="AO7"/>
  <c r="BG159"/>
  <c r="BI159" s="1"/>
  <c r="AB34" s="1"/>
  <c r="AM10"/>
  <c r="AO16"/>
  <c r="AQ16" s="1"/>
  <c r="AH16" s="1"/>
  <c r="AN29"/>
  <c r="BG83"/>
  <c r="BH83"/>
  <c r="AM42"/>
  <c r="AO42"/>
  <c r="BD42"/>
  <c r="BE83"/>
  <c r="AP13"/>
  <c r="AG13" s="1"/>
  <c r="AO29"/>
  <c r="BH137"/>
  <c r="AQ23"/>
  <c r="AJ22" s="1"/>
  <c r="BA104"/>
  <c r="BC40" i="14"/>
  <c r="AO99"/>
  <c r="BG110"/>
  <c r="BD95"/>
  <c r="AO95"/>
  <c r="BG54"/>
  <c r="BF54"/>
  <c r="BE110"/>
  <c r="AM99"/>
  <c r="S20"/>
  <c r="L20"/>
  <c r="BE54"/>
  <c r="AR12"/>
  <c r="BD65"/>
  <c r="BC65"/>
  <c r="BA65"/>
  <c r="BJ9"/>
  <c r="BK9"/>
  <c r="AR33"/>
  <c r="K8" i="11"/>
  <c r="BH97"/>
  <c r="AW22" i="18"/>
  <c r="AD7"/>
  <c r="BI115"/>
  <c r="AB22" s="1"/>
  <c r="AJ28"/>
  <c r="AW28"/>
  <c r="AU27"/>
  <c r="BH17"/>
  <c r="BI16" s="1"/>
  <c r="AW25"/>
  <c r="AC7"/>
  <c r="AY34"/>
  <c r="AY28"/>
  <c r="AZ28" s="1"/>
  <c r="BJ12" i="11"/>
  <c r="I14"/>
  <c r="AO73"/>
  <c r="BG52"/>
  <c r="AM73"/>
  <c r="BH72"/>
  <c r="BE72"/>
  <c r="BD41"/>
  <c r="M5"/>
  <c r="AM41"/>
  <c r="AO41"/>
  <c r="BG72"/>
  <c r="BC39" i="14"/>
  <c r="H5"/>
  <c r="BD39"/>
  <c r="BB39"/>
  <c r="BF50"/>
  <c r="AM39"/>
  <c r="BE50"/>
  <c r="AO39"/>
  <c r="BG50"/>
  <c r="BH50"/>
  <c r="AP7"/>
  <c r="AG7" s="1"/>
  <c r="AZ14" i="11"/>
  <c r="AZ9"/>
  <c r="AR9" i="5"/>
  <c r="AR3"/>
  <c r="BB52" i="14"/>
  <c r="BE73"/>
  <c r="M8"/>
  <c r="BF73"/>
  <c r="BH73"/>
  <c r="AM52"/>
  <c r="AO52"/>
  <c r="BG73"/>
  <c r="BD52"/>
  <c r="L8"/>
  <c r="BA52"/>
  <c r="BA62" i="12"/>
  <c r="AR9"/>
  <c r="BH51"/>
  <c r="BB62"/>
  <c r="BB71" s="1"/>
  <c r="I11"/>
  <c r="BD62"/>
  <c r="BC62"/>
  <c r="AN7"/>
  <c r="AY8"/>
  <c r="AR6"/>
  <c r="BA97" i="14"/>
  <c r="BC97"/>
  <c r="BH76"/>
  <c r="BE76"/>
  <c r="BF76"/>
  <c r="BD97"/>
  <c r="M20"/>
  <c r="AO97"/>
  <c r="BK3"/>
  <c r="BJ15" i="11"/>
  <c r="BF63" i="12"/>
  <c r="AM74"/>
  <c r="K14"/>
  <c r="BG63"/>
  <c r="BE63"/>
  <c r="BH63"/>
  <c r="BJ9"/>
  <c r="BD74"/>
  <c r="BE64" i="11"/>
  <c r="BH18"/>
  <c r="AM96"/>
  <c r="AR9"/>
  <c r="K20"/>
  <c r="BF65"/>
  <c r="AO96"/>
  <c r="BH65"/>
  <c r="J20"/>
  <c r="BC96"/>
  <c r="BD96"/>
  <c r="BJ9"/>
  <c r="AR18"/>
  <c r="AO52" i="5"/>
  <c r="BF73"/>
  <c r="AN13"/>
  <c r="M8"/>
  <c r="AM52"/>
  <c r="BG73"/>
  <c r="BH73"/>
  <c r="BA52"/>
  <c r="AR12" i="11"/>
  <c r="BA76"/>
  <c r="BD76"/>
  <c r="BC76"/>
  <c r="BB76"/>
  <c r="P14"/>
  <c r="BK12"/>
  <c r="BJ3"/>
  <c r="BF98" i="14"/>
  <c r="Q17"/>
  <c r="AM87"/>
  <c r="BD87"/>
  <c r="BE98"/>
  <c r="AO87"/>
  <c r="BH98"/>
  <c r="BH3" i="5"/>
  <c r="BD40"/>
  <c r="BF61"/>
  <c r="AM40"/>
  <c r="BE61"/>
  <c r="BG61"/>
  <c r="K5"/>
  <c r="AN10"/>
  <c r="AX11"/>
  <c r="AO40"/>
  <c r="BK6" i="11"/>
  <c r="AL13"/>
  <c r="AO16"/>
  <c r="BA75"/>
  <c r="BB75"/>
  <c r="BD40"/>
  <c r="AR3"/>
  <c r="BK3"/>
  <c r="BG75" i="14"/>
  <c r="M17"/>
  <c r="BE75"/>
  <c r="BF75"/>
  <c r="AM86"/>
  <c r="BA86"/>
  <c r="BC86"/>
  <c r="L17"/>
  <c r="BH75"/>
  <c r="BB86"/>
  <c r="AL16"/>
  <c r="BA14"/>
  <c r="BD86"/>
  <c r="BB41" i="5"/>
  <c r="L5"/>
  <c r="BD41"/>
  <c r="BC41"/>
  <c r="M5"/>
  <c r="BH72"/>
  <c r="AM41"/>
  <c r="AO41"/>
  <c r="BF72"/>
  <c r="BE72"/>
  <c r="BG72"/>
  <c r="AX14"/>
  <c r="AR12"/>
  <c r="H14" i="11"/>
  <c r="BA73"/>
  <c r="BH52"/>
  <c r="BD73"/>
  <c r="BC73"/>
  <c r="AM64" i="14"/>
  <c r="AR15"/>
  <c r="BE85"/>
  <c r="AR9"/>
  <c r="P8"/>
  <c r="BC54"/>
  <c r="BJ18"/>
  <c r="AR18"/>
  <c r="BJ6"/>
  <c r="BC96"/>
  <c r="BB96"/>
  <c r="BD96"/>
  <c r="AP19"/>
  <c r="AG19" s="1"/>
  <c r="AO83"/>
  <c r="BE42"/>
  <c r="G17"/>
  <c r="AM83"/>
  <c r="BF42"/>
  <c r="BH42"/>
  <c r="BK15"/>
  <c r="BJ15"/>
  <c r="BC83"/>
  <c r="BB83"/>
  <c r="BD83"/>
  <c r="AL13"/>
  <c r="AP13" s="1"/>
  <c r="AG13" s="1"/>
  <c r="AR6"/>
  <c r="BK6"/>
  <c r="J5"/>
  <c r="BH61"/>
  <c r="BB40"/>
  <c r="BG61"/>
  <c r="BD40"/>
  <c r="AM40"/>
  <c r="BE61"/>
  <c r="BF61"/>
  <c r="AO40"/>
  <c r="AX11"/>
  <c r="BC75" i="11"/>
  <c r="BB43"/>
  <c r="BA43"/>
  <c r="BE94"/>
  <c r="AX20"/>
  <c r="BH20" s="1"/>
  <c r="Q5"/>
  <c r="BG94"/>
  <c r="AO43"/>
  <c r="BD43"/>
  <c r="BH94"/>
  <c r="AM43"/>
  <c r="BB12" i="14"/>
  <c r="BA20"/>
  <c r="BF97"/>
  <c r="BE97"/>
  <c r="Q14"/>
  <c r="BH97"/>
  <c r="AM76"/>
  <c r="AO76"/>
  <c r="BG97"/>
  <c r="BB76"/>
  <c r="BA76"/>
  <c r="BC76"/>
  <c r="P14"/>
  <c r="BD76"/>
  <c r="BH76" i="11"/>
  <c r="AM97"/>
  <c r="BG76"/>
  <c r="AO97"/>
  <c r="BC97"/>
  <c r="BF76"/>
  <c r="BB97"/>
  <c r="BD97"/>
  <c r="L20"/>
  <c r="AR12" i="12"/>
  <c r="BH39" i="14"/>
  <c r="F8"/>
  <c r="BA50"/>
  <c r="BC50"/>
  <c r="BB50"/>
  <c r="AO50"/>
  <c r="G8"/>
  <c r="BD50"/>
  <c r="BG39"/>
  <c r="BE39"/>
  <c r="AM50"/>
  <c r="BF39"/>
  <c r="AN10" i="11"/>
  <c r="AP10" s="1"/>
  <c r="AG10" s="1"/>
  <c r="AO51"/>
  <c r="BC52" i="12"/>
  <c r="L8"/>
  <c r="AM75" i="14"/>
  <c r="BH86"/>
  <c r="BG86"/>
  <c r="O14"/>
  <c r="BF86"/>
  <c r="AO75"/>
  <c r="BE86"/>
  <c r="AD34" i="12"/>
  <c r="AO23" i="11"/>
  <c r="BH35" i="5"/>
  <c r="AF34" i="12"/>
  <c r="BI25" i="14"/>
  <c r="BJ33"/>
  <c r="BF62" i="11"/>
  <c r="BG62"/>
  <c r="BH148"/>
  <c r="N23" i="14"/>
  <c r="AM51" i="11"/>
  <c r="BD51"/>
  <c r="BH62"/>
  <c r="AZ11" i="14"/>
  <c r="BH11" s="1"/>
  <c r="BH26" i="12"/>
  <c r="BI25" s="1"/>
  <c r="BA75" i="14"/>
  <c r="N14"/>
  <c r="BC75"/>
  <c r="BB75"/>
  <c r="BD75"/>
  <c r="AO10"/>
  <c r="BG41"/>
  <c r="AM72"/>
  <c r="AO72"/>
  <c r="G14"/>
  <c r="BE41"/>
  <c r="BF41"/>
  <c r="BK9" i="11"/>
  <c r="AO64" i="12"/>
  <c r="BG85"/>
  <c r="BE85"/>
  <c r="O11"/>
  <c r="AM64"/>
  <c r="BH85"/>
  <c r="BA9"/>
  <c r="BH9" s="1"/>
  <c r="AZ17"/>
  <c r="BF85"/>
  <c r="BJ25"/>
  <c r="AR25"/>
  <c r="AV24" s="1"/>
  <c r="BK25"/>
  <c r="AH25"/>
  <c r="D44" i="11"/>
  <c r="D45"/>
  <c r="BB115" i="5"/>
  <c r="AD22" s="1"/>
  <c r="BA64" i="14"/>
  <c r="BC64"/>
  <c r="N11"/>
  <c r="BB64"/>
  <c r="AL23" i="5"/>
  <c r="AP23" s="1"/>
  <c r="AI22" s="1"/>
  <c r="BC115"/>
  <c r="BE159"/>
  <c r="BD137" i="12"/>
  <c r="AL29" i="5"/>
  <c r="AL32"/>
  <c r="AX29"/>
  <c r="BH29" s="1"/>
  <c r="BI28" s="1"/>
  <c r="BB17"/>
  <c r="BE148" i="11"/>
  <c r="AC31" s="1"/>
  <c r="BE126"/>
  <c r="AQ35" i="12"/>
  <c r="AJ34" s="1"/>
  <c r="BG104" i="5"/>
  <c r="AM23"/>
  <c r="BC52"/>
  <c r="AO32" i="11"/>
  <c r="AM35" i="5"/>
  <c r="BB40" i="11"/>
  <c r="BF63" i="14"/>
  <c r="BB52" i="5"/>
  <c r="BK18" i="11"/>
  <c r="BJ6"/>
  <c r="AR6"/>
  <c r="BJ18"/>
  <c r="BA95"/>
  <c r="BH54"/>
  <c r="BD95"/>
  <c r="H20"/>
  <c r="BB95"/>
  <c r="AZ15" i="12"/>
  <c r="BA11"/>
  <c r="J17"/>
  <c r="BA85"/>
  <c r="BB85"/>
  <c r="BC85"/>
  <c r="BD85"/>
  <c r="AO10"/>
  <c r="AO65" i="14"/>
  <c r="Q11"/>
  <c r="BF96"/>
  <c r="BE96"/>
  <c r="BH96"/>
  <c r="AZ20"/>
  <c r="BB9"/>
  <c r="BG96"/>
  <c r="AM65"/>
  <c r="BJ3"/>
  <c r="AR3"/>
  <c r="BA73"/>
  <c r="AO16"/>
  <c r="AQ16" s="1"/>
  <c r="AH16" s="1"/>
  <c r="BG126"/>
  <c r="AE25" s="1"/>
  <c r="BB159"/>
  <c r="AD34" s="1"/>
  <c r="AM110"/>
  <c r="BF126"/>
  <c r="AD25" s="1"/>
  <c r="BC73"/>
  <c r="BG63"/>
  <c r="H14"/>
  <c r="K14"/>
  <c r="BC99"/>
  <c r="R20"/>
  <c r="AL20" s="1"/>
  <c r="BA99"/>
  <c r="BE99"/>
  <c r="D46"/>
  <c r="D47"/>
  <c r="D48" s="1"/>
  <c r="BK12" i="12"/>
  <c r="AZ3" i="11"/>
  <c r="AX14"/>
  <c r="BE77"/>
  <c r="BD148"/>
  <c r="AF31" s="1"/>
  <c r="BG148"/>
  <c r="BC108"/>
  <c r="BG77"/>
  <c r="BA109"/>
  <c r="AM32"/>
  <c r="AN32"/>
  <c r="BB137"/>
  <c r="AO35"/>
  <c r="AM108"/>
  <c r="D46" i="5"/>
  <c r="D47"/>
  <c r="D48" s="1"/>
  <c r="BJ12"/>
  <c r="AE19"/>
  <c r="BG53"/>
  <c r="BD52"/>
  <c r="BF53"/>
  <c r="BD74"/>
  <c r="J14"/>
  <c r="BB51"/>
  <c r="AN35"/>
  <c r="AL10"/>
  <c r="AO7"/>
  <c r="BH115"/>
  <c r="I17"/>
  <c r="BF137"/>
  <c r="AD28" s="1"/>
  <c r="AO23"/>
  <c r="BB74"/>
  <c r="M17"/>
  <c r="AM17" s="1"/>
  <c r="BG75"/>
  <c r="BE75"/>
  <c r="AO86"/>
  <c r="AM86"/>
  <c r="BF75"/>
  <c r="BH75"/>
  <c r="BD104"/>
  <c r="AF19" s="1"/>
  <c r="BC74"/>
  <c r="AY8"/>
  <c r="BA62"/>
  <c r="AO84"/>
  <c r="BA64"/>
  <c r="BH8"/>
  <c r="BH148"/>
  <c r="AF31" s="1"/>
  <c r="BA74"/>
  <c r="BH63"/>
  <c r="BD62"/>
  <c r="H11"/>
  <c r="AM84"/>
  <c r="BB64"/>
  <c r="BA14"/>
  <c r="BA15"/>
  <c r="BH15" s="1"/>
  <c r="AO13"/>
  <c r="AQ13" s="1"/>
  <c r="AH13" s="1"/>
  <c r="BC50"/>
  <c r="BC60" s="1"/>
  <c r="BE51"/>
  <c r="BD86"/>
  <c r="BB86"/>
  <c r="L17"/>
  <c r="BC86"/>
  <c r="BA86"/>
  <c r="AN32"/>
  <c r="AP32" s="1"/>
  <c r="AI31" s="1"/>
  <c r="BC64"/>
  <c r="BD109" i="11"/>
  <c r="N23"/>
  <c r="BC109"/>
  <c r="BB109"/>
  <c r="AM106"/>
  <c r="BD106"/>
  <c r="I23"/>
  <c r="BE55"/>
  <c r="BH55"/>
  <c r="BG55"/>
  <c r="BF55"/>
  <c r="BF99" i="14"/>
  <c r="BD110"/>
  <c r="BG99"/>
  <c r="AO110"/>
  <c r="BH99"/>
  <c r="BC21"/>
  <c r="AO19"/>
  <c r="AQ19" s="1"/>
  <c r="P23"/>
  <c r="AO20" s="1"/>
  <c r="BC110"/>
  <c r="BB110"/>
  <c r="BJ12" i="12"/>
  <c r="AO74" i="14"/>
  <c r="AM74"/>
  <c r="BD74"/>
  <c r="BH63"/>
  <c r="BC40" i="11"/>
  <c r="BA40"/>
  <c r="AZ17" i="5"/>
  <c r="BH17" s="1"/>
  <c r="BH9"/>
  <c r="AM64"/>
  <c r="BE85"/>
  <c r="O11"/>
  <c r="BF85"/>
  <c r="AO64"/>
  <c r="BG85"/>
  <c r="BH85"/>
  <c r="BD64"/>
  <c r="BH86" i="12"/>
  <c r="BG86"/>
  <c r="AO75"/>
  <c r="BA75"/>
  <c r="O14"/>
  <c r="BD75"/>
  <c r="BE86"/>
  <c r="BB75"/>
  <c r="BC75"/>
  <c r="BF86"/>
  <c r="BH62"/>
  <c r="BC51"/>
  <c r="J8"/>
  <c r="BD51"/>
  <c r="BE62"/>
  <c r="AM51"/>
  <c r="AO51"/>
  <c r="BA51"/>
  <c r="BF62"/>
  <c r="BG62"/>
  <c r="AM13"/>
  <c r="AQ13" s="1"/>
  <c r="AM72"/>
  <c r="BF41"/>
  <c r="BH41"/>
  <c r="BE41"/>
  <c r="BG41"/>
  <c r="AO72"/>
  <c r="BD72"/>
  <c r="AZ5"/>
  <c r="BJ6"/>
  <c r="BA73"/>
  <c r="BB73"/>
  <c r="BD73"/>
  <c r="H14"/>
  <c r="BC73"/>
  <c r="BK6"/>
  <c r="AY12"/>
  <c r="BH12" s="1"/>
  <c r="AZ8"/>
  <c r="AM73"/>
  <c r="I14"/>
  <c r="AO73"/>
  <c r="BE52"/>
  <c r="BG52"/>
  <c r="BH52"/>
  <c r="BF52"/>
  <c r="AO108" i="11"/>
  <c r="M23"/>
  <c r="L23"/>
  <c r="BB108"/>
  <c r="BD108"/>
  <c r="BH77"/>
  <c r="J23" i="14"/>
  <c r="BA107"/>
  <c r="BC107"/>
  <c r="BB107"/>
  <c r="BD107"/>
  <c r="BG66"/>
  <c r="BF66"/>
  <c r="BH66"/>
  <c r="K23"/>
  <c r="AO107"/>
  <c r="BE66"/>
  <c r="AM107"/>
  <c r="AM54"/>
  <c r="BE95"/>
  <c r="BD54"/>
  <c r="Q8"/>
  <c r="BF95"/>
  <c r="BB6"/>
  <c r="BG95"/>
  <c r="BH95"/>
  <c r="BA51" i="11"/>
  <c r="J8"/>
  <c r="BB51"/>
  <c r="BC51"/>
  <c r="AY6"/>
  <c r="BH53" i="5"/>
  <c r="BB84"/>
  <c r="BC84"/>
  <c r="BC93" s="1"/>
  <c r="BD84"/>
  <c r="BD93" s="1"/>
  <c r="H17"/>
  <c r="AL17" s="1"/>
  <c r="K8"/>
  <c r="BC51"/>
  <c r="AO51"/>
  <c r="BF62"/>
  <c r="BG62"/>
  <c r="BE62"/>
  <c r="BH62"/>
  <c r="BD51"/>
  <c r="BA51"/>
  <c r="BD73" i="14"/>
  <c r="BH52"/>
  <c r="BH60" s="1"/>
  <c r="BG52"/>
  <c r="BF52"/>
  <c r="I14"/>
  <c r="AM73"/>
  <c r="AO73"/>
  <c r="BE52"/>
  <c r="BE60" s="1"/>
  <c r="AN8"/>
  <c r="AZ8"/>
  <c r="BH65"/>
  <c r="BG65"/>
  <c r="AO96"/>
  <c r="AM96"/>
  <c r="K20"/>
  <c r="BF65"/>
  <c r="BE65"/>
  <c r="BE88"/>
  <c r="AO109"/>
  <c r="BG88"/>
  <c r="O23"/>
  <c r="BF88"/>
  <c r="AM109"/>
  <c r="BD109"/>
  <c r="BF159" i="11"/>
  <c r="AD34" s="1"/>
  <c r="AQ32"/>
  <c r="AJ31" s="1"/>
  <c r="AM87"/>
  <c r="BD86"/>
  <c r="BB86"/>
  <c r="BA86"/>
  <c r="L17"/>
  <c r="BH75"/>
  <c r="BA15"/>
  <c r="AO13"/>
  <c r="AM75"/>
  <c r="BH86"/>
  <c r="BD75"/>
  <c r="BG86"/>
  <c r="BE86"/>
  <c r="AO75"/>
  <c r="BF86"/>
  <c r="AX23"/>
  <c r="BH23" s="1"/>
  <c r="BC3"/>
  <c r="BH105"/>
  <c r="BH115" s="1"/>
  <c r="BE105"/>
  <c r="BE115" s="1"/>
  <c r="BG105"/>
  <c r="S5"/>
  <c r="AN23" s="1"/>
  <c r="BF105"/>
  <c r="BF115" s="1"/>
  <c r="AO44"/>
  <c r="BG115"/>
  <c r="J14" i="12"/>
  <c r="BB74"/>
  <c r="BA74"/>
  <c r="BC74"/>
  <c r="BF53"/>
  <c r="BE53"/>
  <c r="BG53"/>
  <c r="I17"/>
  <c r="AM84"/>
  <c r="BB84"/>
  <c r="BH53"/>
  <c r="BD84"/>
  <c r="BC84"/>
  <c r="H17"/>
  <c r="BA84"/>
  <c r="AZ12" i="11"/>
  <c r="BE63"/>
  <c r="AO74"/>
  <c r="AZ11"/>
  <c r="AM74"/>
  <c r="BD74"/>
  <c r="BG63"/>
  <c r="BF63"/>
  <c r="BH63"/>
  <c r="F20"/>
  <c r="BB94"/>
  <c r="BA94"/>
  <c r="BC94"/>
  <c r="BD94"/>
  <c r="BH64"/>
  <c r="AL16"/>
  <c r="BA11"/>
  <c r="AZ15"/>
  <c r="J17"/>
  <c r="BA85"/>
  <c r="BC85"/>
  <c r="BB85"/>
  <c r="AO64" i="14"/>
  <c r="BH85"/>
  <c r="BD64"/>
  <c r="BG85"/>
  <c r="O11"/>
  <c r="BF73" i="12"/>
  <c r="M8"/>
  <c r="BG73"/>
  <c r="AM52"/>
  <c r="AO52"/>
  <c r="BE73"/>
  <c r="BH73"/>
  <c r="BD52"/>
  <c r="BH51" i="5"/>
  <c r="AM62"/>
  <c r="BF51"/>
  <c r="BG51"/>
  <c r="BC62"/>
  <c r="I11"/>
  <c r="BB73"/>
  <c r="BA73"/>
  <c r="BG52"/>
  <c r="I14"/>
  <c r="AM73"/>
  <c r="AO73"/>
  <c r="BD73"/>
  <c r="BF52"/>
  <c r="BE52"/>
  <c r="BH52"/>
  <c r="AO16"/>
  <c r="AQ16" s="1"/>
  <c r="BA21" i="14"/>
  <c r="AO108"/>
  <c r="BH77"/>
  <c r="M23"/>
  <c r="BG77"/>
  <c r="BF77"/>
  <c r="AM108"/>
  <c r="BE77"/>
  <c r="BD110" i="11"/>
  <c r="AO110"/>
  <c r="BF99"/>
  <c r="BH99"/>
  <c r="BE99"/>
  <c r="Q23"/>
  <c r="AM110"/>
  <c r="AM51" i="14"/>
  <c r="AM7"/>
  <c r="BG62"/>
  <c r="AO51"/>
  <c r="BE62"/>
  <c r="K8"/>
  <c r="AY6"/>
  <c r="BD51"/>
  <c r="BH62"/>
  <c r="BG84" i="11"/>
  <c r="BF84"/>
  <c r="BE84"/>
  <c r="AO53"/>
  <c r="O8"/>
  <c r="AM53"/>
  <c r="AL7"/>
  <c r="BD53"/>
  <c r="BB50" i="5"/>
  <c r="AP4"/>
  <c r="AG4" s="1"/>
  <c r="BJ3"/>
  <c r="BK3"/>
  <c r="BA42"/>
  <c r="BB42"/>
  <c r="BC42"/>
  <c r="N5"/>
  <c r="BG39"/>
  <c r="BA50"/>
  <c r="BF39"/>
  <c r="BE39"/>
  <c r="AO50"/>
  <c r="G8"/>
  <c r="BD50"/>
  <c r="BH39"/>
  <c r="BG86"/>
  <c r="BF86"/>
  <c r="BH86"/>
  <c r="AO75"/>
  <c r="AM75"/>
  <c r="BE86"/>
  <c r="BD75"/>
  <c r="BE63"/>
  <c r="AM74"/>
  <c r="K14"/>
  <c r="BG63"/>
  <c r="BF63"/>
  <c r="AZ12"/>
  <c r="AZ11"/>
  <c r="BH50" i="12"/>
  <c r="BF50"/>
  <c r="BD39"/>
  <c r="BB39"/>
  <c r="BG50"/>
  <c r="H5"/>
  <c r="BC39"/>
  <c r="AM39"/>
  <c r="I5"/>
  <c r="BE50"/>
  <c r="AO39"/>
  <c r="AO87" i="11"/>
  <c r="BF98"/>
  <c r="Q17"/>
  <c r="BH98"/>
  <c r="BE98"/>
  <c r="BG98"/>
  <c r="BG104" s="1"/>
  <c r="BA50"/>
  <c r="AO50"/>
  <c r="BE39"/>
  <c r="F8"/>
  <c r="BB50"/>
  <c r="BG39"/>
  <c r="G8"/>
  <c r="BD50"/>
  <c r="BF39"/>
  <c r="BH39"/>
  <c r="AO7" i="14"/>
  <c r="BC8"/>
  <c r="H23"/>
  <c r="BA106"/>
  <c r="BB106"/>
  <c r="BC106"/>
  <c r="BD106"/>
  <c r="AP32"/>
  <c r="AI31" s="1"/>
  <c r="L5"/>
  <c r="BA41"/>
  <c r="BC41"/>
  <c r="BB63"/>
  <c r="BB71" s="1"/>
  <c r="AL11"/>
  <c r="BA63"/>
  <c r="BC63"/>
  <c r="BH74"/>
  <c r="BD63"/>
  <c r="AO13"/>
  <c r="AZ9"/>
  <c r="AZ14"/>
  <c r="BD61" i="5"/>
  <c r="F11"/>
  <c r="BB61"/>
  <c r="AO61"/>
  <c r="BF40"/>
  <c r="AM61"/>
  <c r="G11"/>
  <c r="BH40"/>
  <c r="BE40"/>
  <c r="BB88" i="14"/>
  <c r="M5"/>
  <c r="BH72"/>
  <c r="BF72"/>
  <c r="AO41"/>
  <c r="BD41"/>
  <c r="AM41"/>
  <c r="BG72"/>
  <c r="BA88"/>
  <c r="BD88"/>
  <c r="R17"/>
  <c r="AC28" i="5"/>
  <c r="AH28"/>
  <c r="BJ28"/>
  <c r="BK28"/>
  <c r="AH19"/>
  <c r="BJ19"/>
  <c r="BK19"/>
  <c r="AR19"/>
  <c r="AI28" i="14"/>
  <c r="AI34" i="12"/>
  <c r="AH22" i="14"/>
  <c r="AM7" i="5"/>
  <c r="BA6"/>
  <c r="BH6" s="1"/>
  <c r="BH159" i="11"/>
  <c r="AF34" s="1"/>
  <c r="AR28" i="14"/>
  <c r="AV27" s="1"/>
  <c r="AG28"/>
  <c r="BD159"/>
  <c r="AF34" s="1"/>
  <c r="AR34"/>
  <c r="AV33" s="1"/>
  <c r="AG34"/>
  <c r="BH126" i="5"/>
  <c r="AG25"/>
  <c r="AR25"/>
  <c r="AV24" s="1"/>
  <c r="BH137" i="11"/>
  <c r="BG137"/>
  <c r="AX8"/>
  <c r="AX3"/>
  <c r="AM4"/>
  <c r="AQ4" s="1"/>
  <c r="AN7"/>
  <c r="BB159" i="5"/>
  <c r="BA159"/>
  <c r="BH126" i="11"/>
  <c r="BC105" i="14"/>
  <c r="BB105"/>
  <c r="F23"/>
  <c r="BA105"/>
  <c r="BD105"/>
  <c r="AG28" i="11"/>
  <c r="BA107"/>
  <c r="BD107"/>
  <c r="J23"/>
  <c r="AL23" s="1"/>
  <c r="BC107"/>
  <c r="BB107"/>
  <c r="BH27"/>
  <c r="BI28" s="1"/>
  <c r="AO62"/>
  <c r="BE51"/>
  <c r="I11"/>
  <c r="BH51"/>
  <c r="BG51"/>
  <c r="BF51"/>
  <c r="AM62"/>
  <c r="BB126"/>
  <c r="G8" i="12"/>
  <c r="BG39"/>
  <c r="BF39"/>
  <c r="BE39"/>
  <c r="AM50"/>
  <c r="BH39"/>
  <c r="AO50"/>
  <c r="BI34" i="5"/>
  <c r="BB86" i="12"/>
  <c r="BA86"/>
  <c r="BC86"/>
  <c r="BD86"/>
  <c r="L17"/>
  <c r="AO29" i="14"/>
  <c r="BB40" i="12"/>
  <c r="BA40"/>
  <c r="BD40"/>
  <c r="J5"/>
  <c r="BC40"/>
  <c r="BH50" i="5"/>
  <c r="AO39"/>
  <c r="AM39"/>
  <c r="BG50"/>
  <c r="I5"/>
  <c r="BF50"/>
  <c r="BE50"/>
  <c r="BA72" i="11"/>
  <c r="BC72"/>
  <c r="BB72"/>
  <c r="F14"/>
  <c r="BD72"/>
  <c r="BE53"/>
  <c r="BG53"/>
  <c r="AM84"/>
  <c r="BF53"/>
  <c r="BH53"/>
  <c r="I17"/>
  <c r="AO84"/>
  <c r="AL29" i="12"/>
  <c r="AR28" i="5"/>
  <c r="AV27" s="1"/>
  <c r="AG28"/>
  <c r="BA17" i="11"/>
  <c r="AM29"/>
  <c r="AX12" i="5"/>
  <c r="AL13"/>
  <c r="AZ5"/>
  <c r="BH5" s="1"/>
  <c r="AO4"/>
  <c r="BG42" i="11"/>
  <c r="AM83"/>
  <c r="AO83"/>
  <c r="BH42"/>
  <c r="BF42"/>
  <c r="BE42"/>
  <c r="G17"/>
  <c r="BB53" i="12"/>
  <c r="N8"/>
  <c r="BD53"/>
  <c r="BC53"/>
  <c r="BA53"/>
  <c r="BG148"/>
  <c r="AE31" s="1"/>
  <c r="BF137"/>
  <c r="AM20" i="5"/>
  <c r="BD98" i="11"/>
  <c r="BA98"/>
  <c r="N20"/>
  <c r="BC98"/>
  <c r="BB98"/>
  <c r="AP22"/>
  <c r="AG22" s="1"/>
  <c r="BG137" i="5"/>
  <c r="AE28" s="1"/>
  <c r="AQ32"/>
  <c r="AJ31" s="1"/>
  <c r="BA159" i="11"/>
  <c r="O8" i="5"/>
  <c r="BH84"/>
  <c r="BG84"/>
  <c r="AM53"/>
  <c r="BF84"/>
  <c r="BE84"/>
  <c r="AO53"/>
  <c r="BD53"/>
  <c r="AN13" i="11"/>
  <c r="AM7"/>
  <c r="AQ7" s="1"/>
  <c r="AZ6"/>
  <c r="BD148" i="12"/>
  <c r="BE83" i="14"/>
  <c r="AM42"/>
  <c r="BG83"/>
  <c r="O5"/>
  <c r="BF83"/>
  <c r="BH83"/>
  <c r="AO42"/>
  <c r="BG159" i="11"/>
  <c r="AE34" s="1"/>
  <c r="BE159"/>
  <c r="AL29"/>
  <c r="BH148" i="14"/>
  <c r="AF31" s="1"/>
  <c r="BE148"/>
  <c r="AC31" s="1"/>
  <c r="BC39" i="5"/>
  <c r="BC49" s="1"/>
  <c r="H5"/>
  <c r="BA39"/>
  <c r="BB39"/>
  <c r="BD39"/>
  <c r="BG126"/>
  <c r="AO29"/>
  <c r="AD31" i="14"/>
  <c r="AN29" i="11"/>
  <c r="BI22" i="5"/>
  <c r="BB148" i="11"/>
  <c r="AL32"/>
  <c r="AP32" s="1"/>
  <c r="AP34"/>
  <c r="BF148"/>
  <c r="BF148" i="5"/>
  <c r="AD31" s="1"/>
  <c r="BE148"/>
  <c r="BE126" i="14"/>
  <c r="AC25" s="1"/>
  <c r="AO105"/>
  <c r="BF44"/>
  <c r="BF49" s="1"/>
  <c r="AM105"/>
  <c r="BG44"/>
  <c r="BH44"/>
  <c r="BE44"/>
  <c r="G23"/>
  <c r="BK34" i="11"/>
  <c r="AH34"/>
  <c r="BJ34"/>
  <c r="BH18" i="14"/>
  <c r="K23" i="11"/>
  <c r="BF66"/>
  <c r="BE66"/>
  <c r="BH66"/>
  <c r="AM107"/>
  <c r="AO107"/>
  <c r="BG66"/>
  <c r="AQ31"/>
  <c r="AR31" s="1"/>
  <c r="AV30" s="1"/>
  <c r="AQ34" i="5"/>
  <c r="BA126" i="11"/>
  <c r="BC126"/>
  <c r="BF108" i="14"/>
  <c r="AM77"/>
  <c r="BH108"/>
  <c r="BH115" s="1"/>
  <c r="BE108"/>
  <c r="BE115" s="1"/>
  <c r="S14"/>
  <c r="AO77"/>
  <c r="BG108"/>
  <c r="BB104" i="5"/>
  <c r="AD19" s="1"/>
  <c r="AE31" i="14"/>
  <c r="G14" i="11"/>
  <c r="AO72"/>
  <c r="AM72"/>
  <c r="BG41"/>
  <c r="BH41"/>
  <c r="BE41"/>
  <c r="BF41"/>
  <c r="BA137" i="12"/>
  <c r="N11" i="11"/>
  <c r="BC64"/>
  <c r="BB64"/>
  <c r="BB71" s="1"/>
  <c r="BD64"/>
  <c r="BA64"/>
  <c r="BG87"/>
  <c r="BH87"/>
  <c r="O20"/>
  <c r="BE87"/>
  <c r="BF87"/>
  <c r="AO98"/>
  <c r="AM98"/>
  <c r="BI126" i="12"/>
  <c r="AB25" s="1"/>
  <c r="AC25"/>
  <c r="AC22" i="5"/>
  <c r="AQ35" i="11"/>
  <c r="AJ34" s="1"/>
  <c r="AO52"/>
  <c r="BE73"/>
  <c r="AM52"/>
  <c r="BH73"/>
  <c r="M8"/>
  <c r="BF73"/>
  <c r="BG73"/>
  <c r="N5" i="14"/>
  <c r="BB42"/>
  <c r="BC42"/>
  <c r="BA42"/>
  <c r="BD42"/>
  <c r="BJ31"/>
  <c r="BK31"/>
  <c r="AH31"/>
  <c r="BA9" i="11"/>
  <c r="AZ17"/>
  <c r="BH17" s="1"/>
  <c r="AN16"/>
  <c r="BC137"/>
  <c r="AL35" i="14"/>
  <c r="AP35" s="1"/>
  <c r="AI25"/>
  <c r="BE137" i="11"/>
  <c r="BF137"/>
  <c r="AD28" s="1"/>
  <c r="BJ31" i="5"/>
  <c r="AH31"/>
  <c r="BK31"/>
  <c r="BG50" i="11"/>
  <c r="BE50"/>
  <c r="I5"/>
  <c r="AM39"/>
  <c r="AO39"/>
  <c r="BF50"/>
  <c r="BH50"/>
  <c r="BH126" i="14"/>
  <c r="AF25" s="1"/>
  <c r="BC159" i="5"/>
  <c r="BG126" i="11"/>
  <c r="AL22" i="14"/>
  <c r="AX21"/>
  <c r="BC5"/>
  <c r="BH5" s="1"/>
  <c r="AH16" i="5"/>
  <c r="AO35"/>
  <c r="AQ35" s="1"/>
  <c r="AJ34" s="1"/>
  <c r="BE104"/>
  <c r="AC19" s="1"/>
  <c r="AE25" i="12"/>
  <c r="BD159" i="5"/>
  <c r="AG31" i="14"/>
  <c r="AR31"/>
  <c r="AV30" s="1"/>
  <c r="BA126" i="5"/>
  <c r="BD137"/>
  <c r="AF28" s="1"/>
  <c r="BE137" i="12"/>
  <c r="BJ34" i="14"/>
  <c r="BK34"/>
  <c r="AH34"/>
  <c r="BG85" i="11"/>
  <c r="O11"/>
  <c r="BH85"/>
  <c r="BE85"/>
  <c r="AM64"/>
  <c r="AO64"/>
  <c r="BF85"/>
  <c r="AN16" i="5"/>
  <c r="AP16" s="1"/>
  <c r="AG16" s="1"/>
  <c r="AN29"/>
  <c r="AM29" i="12"/>
  <c r="AO11" i="5"/>
  <c r="BC52" i="11"/>
  <c r="L8"/>
  <c r="BD52"/>
  <c r="BA52"/>
  <c r="BB52"/>
  <c r="BA3" i="14"/>
  <c r="BH3" s="1"/>
  <c r="AX17"/>
  <c r="AM4"/>
  <c r="AN16"/>
  <c r="AN35" i="11"/>
  <c r="AP35" s="1"/>
  <c r="BA137"/>
  <c r="BD137"/>
  <c r="AF28" s="1"/>
  <c r="AO32" i="14"/>
  <c r="AQ32" s="1"/>
  <c r="BA159"/>
  <c r="BC159"/>
  <c r="AE34" s="1"/>
  <c r="BE126" i="5"/>
  <c r="BF126"/>
  <c r="AO20"/>
  <c r="BG115"/>
  <c r="BI25"/>
  <c r="AP34"/>
  <c r="AR22"/>
  <c r="BJ22"/>
  <c r="AH22"/>
  <c r="BK22"/>
  <c r="H5" i="11"/>
  <c r="BB39"/>
  <c r="BC39"/>
  <c r="BD39"/>
  <c r="BA39"/>
  <c r="BA148" i="5"/>
  <c r="BC148" i="11"/>
  <c r="AE31" s="1"/>
  <c r="BG148" i="5"/>
  <c r="AE31" s="1"/>
  <c r="AL35"/>
  <c r="AP35" s="1"/>
  <c r="BF126" i="11"/>
  <c r="BJ3" i="12"/>
  <c r="BK3"/>
  <c r="AR3"/>
  <c r="AM19" i="11"/>
  <c r="AQ19" s="1"/>
  <c r="AR6" i="5"/>
  <c r="BJ6"/>
  <c r="BK6"/>
  <c r="AN20"/>
  <c r="AP20" s="1"/>
  <c r="AG31" i="11"/>
  <c r="AQ28"/>
  <c r="AR28" s="1"/>
  <c r="AV27" s="1"/>
  <c r="AY8"/>
  <c r="AY9"/>
  <c r="BH9" s="1"/>
  <c r="AM10"/>
  <c r="AQ10" s="1"/>
  <c r="BD126"/>
  <c r="AF25" s="1"/>
  <c r="BD50" i="12"/>
  <c r="BB50"/>
  <c r="F8"/>
  <c r="BA50"/>
  <c r="BC50"/>
  <c r="BG82" i="11"/>
  <c r="AO4" i="14"/>
  <c r="BA15" i="12"/>
  <c r="BA14"/>
  <c r="BH14" s="1"/>
  <c r="BA23" i="14"/>
  <c r="BH23" s="1"/>
  <c r="AN22"/>
  <c r="BC12"/>
  <c r="AM13"/>
  <c r="AM26"/>
  <c r="AQ26" s="1"/>
  <c r="AJ25" s="1"/>
  <c r="BH115" i="12"/>
  <c r="AF22" s="1"/>
  <c r="AN23"/>
  <c r="AP23" s="1"/>
  <c r="AM35" i="14"/>
  <c r="AQ35" s="1"/>
  <c r="AJ34" s="1"/>
  <c r="BE104" i="12"/>
  <c r="AM4"/>
  <c r="AQ4" s="1"/>
  <c r="AX11"/>
  <c r="AY3"/>
  <c r="BH3" s="1"/>
  <c r="AN10"/>
  <c r="AP10" s="1"/>
  <c r="AG28"/>
  <c r="BF159" i="5"/>
  <c r="BD126"/>
  <c r="BC137" i="12"/>
  <c r="BC72" i="5"/>
  <c r="BB72"/>
  <c r="F14"/>
  <c r="BD72"/>
  <c r="BA72"/>
  <c r="AX15" i="11"/>
  <c r="AM16"/>
  <c r="BA5"/>
  <c r="BF148" i="12"/>
  <c r="AD31" s="1"/>
  <c r="BI31"/>
  <c r="BA17" i="14"/>
  <c r="AM29"/>
  <c r="AQ29" s="1"/>
  <c r="AJ28" s="1"/>
  <c r="BB104"/>
  <c r="BH15"/>
  <c r="BE115" i="12"/>
  <c r="AC22" s="1"/>
  <c r="BF104"/>
  <c r="BH104"/>
  <c r="AM40"/>
  <c r="BG61"/>
  <c r="K5"/>
  <c r="AO40"/>
  <c r="BE61"/>
  <c r="BH61"/>
  <c r="BF61"/>
  <c r="BF71" s="1"/>
  <c r="AR31"/>
  <c r="AV30" s="1"/>
  <c r="AG31"/>
  <c r="AF25"/>
  <c r="AM4" i="5"/>
  <c r="AN7"/>
  <c r="AP7" s="1"/>
  <c r="AG7" s="1"/>
  <c r="BC126"/>
  <c r="AE25" s="1"/>
  <c r="BB126"/>
  <c r="BI31" i="14"/>
  <c r="AN4" i="11"/>
  <c r="AP4" s="1"/>
  <c r="AG4" s="1"/>
  <c r="AM13"/>
  <c r="AZ5"/>
  <c r="AX12"/>
  <c r="BB137" i="12"/>
  <c r="AR31" i="5"/>
  <c r="AV30" s="1"/>
  <c r="AG31"/>
  <c r="AO29" i="11"/>
  <c r="AL7" i="12"/>
  <c r="BA6"/>
  <c r="BH148"/>
  <c r="AN32"/>
  <c r="AP32" s="1"/>
  <c r="AQ28"/>
  <c r="AM22" i="11"/>
  <c r="AQ22" s="1"/>
  <c r="BC11"/>
  <c r="AZ21"/>
  <c r="BH21" s="1"/>
  <c r="BI31"/>
  <c r="AM29" i="5"/>
  <c r="BC62" i="11"/>
  <c r="BB62"/>
  <c r="BD62"/>
  <c r="BA62"/>
  <c r="H11"/>
  <c r="AL26"/>
  <c r="AP26" s="1"/>
  <c r="AX6" i="12"/>
  <c r="AX5"/>
  <c r="AM7"/>
  <c r="AN4"/>
  <c r="AP4" s="1"/>
  <c r="AG4" s="1"/>
  <c r="AX29"/>
  <c r="BH29" s="1"/>
  <c r="BI28" s="1"/>
  <c r="AM32"/>
  <c r="AQ32" s="1"/>
  <c r="AJ31" s="1"/>
  <c r="BB17"/>
  <c r="BE75"/>
  <c r="AO86"/>
  <c r="BG75"/>
  <c r="BH75"/>
  <c r="BF75"/>
  <c r="AM86"/>
  <c r="M17"/>
  <c r="BA77" i="14"/>
  <c r="BB77"/>
  <c r="R14"/>
  <c r="BC77"/>
  <c r="BD77"/>
  <c r="BG115" i="12"/>
  <c r="AE22" s="1"/>
  <c r="BG104"/>
  <c r="BH159" i="5"/>
  <c r="BG159"/>
  <c r="AL26"/>
  <c r="AP26" s="1"/>
  <c r="AW25" i="12"/>
  <c r="AI25"/>
  <c r="AU24"/>
  <c r="H17" i="11"/>
  <c r="BA84"/>
  <c r="BD84"/>
  <c r="BC84"/>
  <c r="BB84"/>
  <c r="BH30" i="5"/>
  <c r="BI31" s="1"/>
  <c r="G14"/>
  <c r="AM72"/>
  <c r="BG41"/>
  <c r="AO72"/>
  <c r="BH41"/>
  <c r="BE41"/>
  <c r="BF41"/>
  <c r="BC83" i="11"/>
  <c r="BD83"/>
  <c r="BB83"/>
  <c r="BA83"/>
  <c r="F17"/>
  <c r="AM53" i="12"/>
  <c r="BE84"/>
  <c r="BF84"/>
  <c r="BG84"/>
  <c r="AO53"/>
  <c r="O8"/>
  <c r="BH84"/>
  <c r="BE148"/>
  <c r="AC31" s="1"/>
  <c r="BJ31"/>
  <c r="BK31"/>
  <c r="AH31"/>
  <c r="AF28" i="14"/>
  <c r="BA71" i="12" l="1"/>
  <c r="AF16" i="18"/>
  <c r="AO20" i="11"/>
  <c r="AQ20" s="1"/>
  <c r="AJ19" s="1"/>
  <c r="AD13" i="18"/>
  <c r="AF13"/>
  <c r="AE13"/>
  <c r="BI60"/>
  <c r="AB7" s="1"/>
  <c r="BC49" i="11"/>
  <c r="AP20" i="18"/>
  <c r="AI19" s="1"/>
  <c r="BI71" i="13"/>
  <c r="AB10" s="1"/>
  <c r="BA93" i="12"/>
  <c r="BG60"/>
  <c r="AM20" i="11"/>
  <c r="BA71"/>
  <c r="BC71"/>
  <c r="AW10" i="13"/>
  <c r="AM17" i="14"/>
  <c r="AP10"/>
  <c r="AG10" s="1"/>
  <c r="BA60"/>
  <c r="AC7" s="1"/>
  <c r="AD10" i="18"/>
  <c r="AQ16" i="11"/>
  <c r="AH16" s="1"/>
  <c r="BA60"/>
  <c r="BF82" i="12"/>
  <c r="BH60" i="5"/>
  <c r="AL11"/>
  <c r="BI82" i="18"/>
  <c r="AB13" s="1"/>
  <c r="BF82" i="11"/>
  <c r="BH82"/>
  <c r="BI49" i="18"/>
  <c r="AB4" s="1"/>
  <c r="BD71" i="11"/>
  <c r="BB104"/>
  <c r="AF22" i="5"/>
  <c r="BH93"/>
  <c r="BB115" i="14"/>
  <c r="AQ23" i="5"/>
  <c r="AJ22" s="1"/>
  <c r="AO17"/>
  <c r="AQ20" i="18"/>
  <c r="BC71" i="12"/>
  <c r="BD104" i="11"/>
  <c r="AP19"/>
  <c r="AG19" s="1"/>
  <c r="AO17" i="12"/>
  <c r="BD71"/>
  <c r="AO5" i="14"/>
  <c r="AW7" i="13"/>
  <c r="BI104" i="18"/>
  <c r="AB19" s="1"/>
  <c r="AP10" i="5"/>
  <c r="AG10" s="1"/>
  <c r="BH71"/>
  <c r="AP5" i="18"/>
  <c r="AI4" s="1"/>
  <c r="AQ10" i="14"/>
  <c r="AH10" s="1"/>
  <c r="AQ17" i="18"/>
  <c r="AJ16" s="1"/>
  <c r="AW10"/>
  <c r="BI71"/>
  <c r="AB10" s="1"/>
  <c r="AW13" i="13"/>
  <c r="AY13" s="1"/>
  <c r="AZ13" s="1"/>
  <c r="BA13" s="1"/>
  <c r="AW4"/>
  <c r="AY22" s="1"/>
  <c r="BH15" i="11"/>
  <c r="BI16" s="1"/>
  <c r="AP16"/>
  <c r="AG16" s="1"/>
  <c r="AW13" i="18"/>
  <c r="BI93"/>
  <c r="AB16" s="1"/>
  <c r="BG49" i="14"/>
  <c r="BF93"/>
  <c r="AL23"/>
  <c r="BA71"/>
  <c r="BG93" i="11"/>
  <c r="AO11" i="14"/>
  <c r="AL8" i="5"/>
  <c r="AF25"/>
  <c r="BD49"/>
  <c r="BE93" i="14"/>
  <c r="BA93" i="11"/>
  <c r="BG49" i="5"/>
  <c r="AE4" s="1"/>
  <c r="BG82" i="12"/>
  <c r="BH11" i="11"/>
  <c r="BI10" s="1"/>
  <c r="AD25" i="5"/>
  <c r="BD82"/>
  <c r="AE28" i="12"/>
  <c r="BH12" i="14"/>
  <c r="AP29" i="5"/>
  <c r="BB49" i="14"/>
  <c r="AD4" s="1"/>
  <c r="AM8" i="11"/>
  <c r="AM23"/>
  <c r="AQ23" s="1"/>
  <c r="AJ22" s="1"/>
  <c r="BE93" i="5"/>
  <c r="AL20" i="11"/>
  <c r="AG25"/>
  <c r="BB71" i="5"/>
  <c r="AM11" i="14"/>
  <c r="BH14" i="5"/>
  <c r="BD93" i="12"/>
  <c r="BD104" i="14"/>
  <c r="BI137"/>
  <c r="AB28" s="1"/>
  <c r="BH21"/>
  <c r="BG60" i="11"/>
  <c r="BF115" i="14"/>
  <c r="BA49" i="12"/>
  <c r="BI22" i="11"/>
  <c r="BH12"/>
  <c r="AQ4" i="5"/>
  <c r="BK4" s="1"/>
  <c r="BA82"/>
  <c r="BC82"/>
  <c r="BI115"/>
  <c r="AB22" s="1"/>
  <c r="BG115" i="14"/>
  <c r="BA49" i="5"/>
  <c r="BC104" i="11"/>
  <c r="AE19" s="1"/>
  <c r="BD115"/>
  <c r="AF22" s="1"/>
  <c r="BD115" i="14"/>
  <c r="BC115"/>
  <c r="BC71" i="5"/>
  <c r="AN20" i="14"/>
  <c r="AP20" s="1"/>
  <c r="AI19" s="1"/>
  <c r="BA93" i="5"/>
  <c r="BC60" i="14"/>
  <c r="BE104" i="11"/>
  <c r="AW7" i="18"/>
  <c r="AZ34" s="1"/>
  <c r="BH71" i="14"/>
  <c r="BD71"/>
  <c r="BB82"/>
  <c r="BH6" i="11"/>
  <c r="BC93" i="12"/>
  <c r="BH11"/>
  <c r="BI10" s="1"/>
  <c r="BB60" i="11"/>
  <c r="AY25" i="13"/>
  <c r="AZ25" s="1"/>
  <c r="BA25" s="1"/>
  <c r="AY19"/>
  <c r="AY28"/>
  <c r="AZ28" s="1"/>
  <c r="AY16"/>
  <c r="AZ16" s="1"/>
  <c r="AY34"/>
  <c r="AY31"/>
  <c r="AD28" i="12"/>
  <c r="BE93"/>
  <c r="BH82"/>
  <c r="BH6"/>
  <c r="AE34"/>
  <c r="BG71"/>
  <c r="AE10" s="1"/>
  <c r="BH60"/>
  <c r="AQ7"/>
  <c r="AH7" s="1"/>
  <c r="BE49"/>
  <c r="AQ10"/>
  <c r="AH10" s="1"/>
  <c r="AF28"/>
  <c r="BF93"/>
  <c r="AP29"/>
  <c r="AW34"/>
  <c r="AY34" s="1"/>
  <c r="BG93"/>
  <c r="BB49"/>
  <c r="AQ29"/>
  <c r="AJ28" s="1"/>
  <c r="AU33"/>
  <c r="BH93"/>
  <c r="BH15"/>
  <c r="BD49"/>
  <c r="BB93"/>
  <c r="BC49"/>
  <c r="BF60"/>
  <c r="BG60" i="14"/>
  <c r="AO23"/>
  <c r="BC82"/>
  <c r="BH9"/>
  <c r="BI10" s="1"/>
  <c r="BF104"/>
  <c r="AD19" s="1"/>
  <c r="AL8"/>
  <c r="AP8" s="1"/>
  <c r="AI7" s="1"/>
  <c r="BA104"/>
  <c r="BC104"/>
  <c r="AM20"/>
  <c r="AN17" i="11"/>
  <c r="BH49"/>
  <c r="BF71"/>
  <c r="AD10" s="1"/>
  <c r="BE71"/>
  <c r="AY25" i="18"/>
  <c r="AZ25" s="1"/>
  <c r="BA25" s="1"/>
  <c r="AN11" i="5"/>
  <c r="AP11" s="1"/>
  <c r="AI10" s="1"/>
  <c r="BG82"/>
  <c r="AM14" i="11"/>
  <c r="BE82"/>
  <c r="AQ13"/>
  <c r="AH13" s="1"/>
  <c r="BH3"/>
  <c r="BC49" i="14"/>
  <c r="BF60"/>
  <c r="BG82"/>
  <c r="BH14" i="11"/>
  <c r="BG60" i="5"/>
  <c r="AE7" s="1"/>
  <c r="AM8"/>
  <c r="AO14" i="12"/>
  <c r="BB60" i="14"/>
  <c r="BD60"/>
  <c r="AF7" s="1"/>
  <c r="AO14"/>
  <c r="BH8" i="12"/>
  <c r="AN8"/>
  <c r="AM11"/>
  <c r="AP7"/>
  <c r="AG7" s="1"/>
  <c r="BB60" i="5"/>
  <c r="BH49"/>
  <c r="BA60"/>
  <c r="BF82" i="14"/>
  <c r="AM11" i="5"/>
  <c r="AQ11" s="1"/>
  <c r="AJ10" s="1"/>
  <c r="AQ7"/>
  <c r="AR7" s="1"/>
  <c r="BE60"/>
  <c r="BD71"/>
  <c r="AF10" s="1"/>
  <c r="BI7"/>
  <c r="BF49" i="11"/>
  <c r="BE49"/>
  <c r="BH5"/>
  <c r="BE71" i="12"/>
  <c r="BH71"/>
  <c r="BB60"/>
  <c r="BH71" i="11"/>
  <c r="AO11"/>
  <c r="BA104"/>
  <c r="BI19"/>
  <c r="AP13" i="5"/>
  <c r="AG13" s="1"/>
  <c r="BE49"/>
  <c r="BF49"/>
  <c r="BB82" i="11"/>
  <c r="AO5"/>
  <c r="BE104" i="14"/>
  <c r="AC19" s="1"/>
  <c r="BH104"/>
  <c r="AF19" s="1"/>
  <c r="BH17" i="12"/>
  <c r="AN17"/>
  <c r="BI4" i="5"/>
  <c r="BH11"/>
  <c r="BI10" s="1"/>
  <c r="AM17" i="11"/>
  <c r="AP13"/>
  <c r="AG13" s="1"/>
  <c r="BD49"/>
  <c r="BA49"/>
  <c r="BB49"/>
  <c r="BH82" i="14"/>
  <c r="AP16"/>
  <c r="BK16" s="1"/>
  <c r="AL17"/>
  <c r="BC93"/>
  <c r="BH14"/>
  <c r="BE82"/>
  <c r="BA93"/>
  <c r="AN14" i="12"/>
  <c r="BB49" i="5"/>
  <c r="AO14"/>
  <c r="BF82"/>
  <c r="AN14"/>
  <c r="BH82"/>
  <c r="BE82"/>
  <c r="AL14" i="11"/>
  <c r="BA82"/>
  <c r="BD82"/>
  <c r="BG93" i="14"/>
  <c r="BC71"/>
  <c r="BH93"/>
  <c r="BG71"/>
  <c r="BH49"/>
  <c r="BE49"/>
  <c r="BB93"/>
  <c r="BD93"/>
  <c r="BA82"/>
  <c r="AO8"/>
  <c r="BD82"/>
  <c r="AL11" i="11"/>
  <c r="BA60" i="12"/>
  <c r="BE82"/>
  <c r="BD60"/>
  <c r="BC82" i="11"/>
  <c r="AE13" s="1"/>
  <c r="BH20" i="14"/>
  <c r="BI19" s="1"/>
  <c r="AO17" i="11"/>
  <c r="BD60"/>
  <c r="BC60"/>
  <c r="BB82" i="12"/>
  <c r="AM14"/>
  <c r="AL17"/>
  <c r="D47" i="11"/>
  <c r="D48" s="1"/>
  <c r="D46"/>
  <c r="AF31" i="12"/>
  <c r="BH5"/>
  <c r="BI4" s="1"/>
  <c r="BF49"/>
  <c r="BH49"/>
  <c r="BG49"/>
  <c r="BD60" i="5"/>
  <c r="BF71"/>
  <c r="BE71"/>
  <c r="BG71"/>
  <c r="AE10" s="1"/>
  <c r="BE60" i="12"/>
  <c r="BA82"/>
  <c r="BC93" i="11"/>
  <c r="BI126" i="14"/>
  <c r="AB25" s="1"/>
  <c r="BA49"/>
  <c r="BD49"/>
  <c r="AN11"/>
  <c r="AP11" s="1"/>
  <c r="AI10" s="1"/>
  <c r="BA115"/>
  <c r="BF71"/>
  <c r="AD10" s="1"/>
  <c r="AM8"/>
  <c r="BH6"/>
  <c r="AQ7"/>
  <c r="AH7" s="1"/>
  <c r="AW25"/>
  <c r="BH8"/>
  <c r="AM17" i="12"/>
  <c r="BC82"/>
  <c r="AL14"/>
  <c r="BD82"/>
  <c r="BH60" i="11"/>
  <c r="BF104"/>
  <c r="BG49"/>
  <c r="BA115"/>
  <c r="BC115"/>
  <c r="AE22" s="1"/>
  <c r="BH93"/>
  <c r="AM11"/>
  <c r="BF93"/>
  <c r="BH12" i="5"/>
  <c r="BF93"/>
  <c r="BB93"/>
  <c r="BA71"/>
  <c r="BI16"/>
  <c r="AD34"/>
  <c r="AE22"/>
  <c r="BG93"/>
  <c r="AE34"/>
  <c r="AU30"/>
  <c r="BB115" i="11"/>
  <c r="BG104" i="14"/>
  <c r="AE19" s="1"/>
  <c r="AQ20"/>
  <c r="AJ19" s="1"/>
  <c r="BJ19"/>
  <c r="BK19"/>
  <c r="AR19"/>
  <c r="AH19"/>
  <c r="BB82" i="5"/>
  <c r="BF60"/>
  <c r="AR13" i="12"/>
  <c r="BK13"/>
  <c r="BJ13"/>
  <c r="AH13"/>
  <c r="BI13"/>
  <c r="AE16" i="5"/>
  <c r="AF16"/>
  <c r="BE71" i="14"/>
  <c r="AN20" i="11"/>
  <c r="AE25"/>
  <c r="AD25"/>
  <c r="BE93"/>
  <c r="AP7"/>
  <c r="AG7" s="1"/>
  <c r="AD10" i="12"/>
  <c r="AO8"/>
  <c r="BG71" i="11"/>
  <c r="AQ13" i="14"/>
  <c r="AR13" s="1"/>
  <c r="BJ16" i="12"/>
  <c r="BK16"/>
  <c r="AN14" i="14"/>
  <c r="AM23"/>
  <c r="BH104" i="11"/>
  <c r="AP23"/>
  <c r="AI22" s="1"/>
  <c r="AU30" i="12"/>
  <c r="AI31"/>
  <c r="AW31"/>
  <c r="AG10"/>
  <c r="AI19" i="5"/>
  <c r="AI28"/>
  <c r="AC16"/>
  <c r="AJ31" i="14"/>
  <c r="AU30"/>
  <c r="AW31"/>
  <c r="AI34" i="11"/>
  <c r="AU33"/>
  <c r="AW34"/>
  <c r="BK28" i="12"/>
  <c r="AH28"/>
  <c r="BJ28"/>
  <c r="BD93" i="11"/>
  <c r="AM14" i="5"/>
  <c r="AN5"/>
  <c r="AI34"/>
  <c r="AU33"/>
  <c r="AC31"/>
  <c r="BI148"/>
  <c r="AB31" s="1"/>
  <c r="BI4" i="14"/>
  <c r="BI126" i="5"/>
  <c r="AB25" s="1"/>
  <c r="AC25"/>
  <c r="AF34"/>
  <c r="AR16"/>
  <c r="AP22" i="14"/>
  <c r="AN23"/>
  <c r="AP23" s="1"/>
  <c r="AM14"/>
  <c r="AP29" i="11"/>
  <c r="AH7"/>
  <c r="AN8" i="5"/>
  <c r="AM5"/>
  <c r="AN5" i="11"/>
  <c r="AL17"/>
  <c r="AQ29" i="5"/>
  <c r="AJ28" s="1"/>
  <c r="AH22" i="11"/>
  <c r="BK22"/>
  <c r="BJ22"/>
  <c r="AR22"/>
  <c r="AR28" i="12"/>
  <c r="AV27" s="1"/>
  <c r="AI22"/>
  <c r="AW22"/>
  <c r="BC60"/>
  <c r="AE7" s="1"/>
  <c r="AH19" i="11"/>
  <c r="AO8"/>
  <c r="AL5"/>
  <c r="AL8"/>
  <c r="AO14"/>
  <c r="BI115" i="12"/>
  <c r="AB22" s="1"/>
  <c r="BJ16" i="5"/>
  <c r="BI148" i="12"/>
  <c r="AB31" s="1"/>
  <c r="AO17" i="14"/>
  <c r="AL5"/>
  <c r="AC28" i="12"/>
  <c r="BI137"/>
  <c r="AB28" s="1"/>
  <c r="AN5" i="14"/>
  <c r="BI126" i="11"/>
  <c r="AB25" s="1"/>
  <c r="AC25"/>
  <c r="AG34"/>
  <c r="AR34"/>
  <c r="AV33" s="1"/>
  <c r="AQ20" i="5"/>
  <c r="AJ19" s="1"/>
  <c r="AQ29" i="11"/>
  <c r="AJ28" s="1"/>
  <c r="AN5" i="12"/>
  <c r="AM8"/>
  <c r="AD22" i="14"/>
  <c r="BH8" i="11"/>
  <c r="AW31" i="5"/>
  <c r="AU24"/>
  <c r="AI25"/>
  <c r="AW25"/>
  <c r="AL14"/>
  <c r="AO5"/>
  <c r="BJ4" i="12"/>
  <c r="AH4"/>
  <c r="AR4"/>
  <c r="BK4"/>
  <c r="BJ28" i="11"/>
  <c r="AH28"/>
  <c r="BK28"/>
  <c r="AR34" i="5"/>
  <c r="AV33" s="1"/>
  <c r="AG34"/>
  <c r="AC28" i="11"/>
  <c r="BI137"/>
  <c r="AB28" s="1"/>
  <c r="AQ4" i="14"/>
  <c r="AM5" i="11"/>
  <c r="AN8"/>
  <c r="AU33" i="14"/>
  <c r="AI34"/>
  <c r="AW34"/>
  <c r="BJ34" i="5"/>
  <c r="AW34" s="1"/>
  <c r="BK34"/>
  <c r="AH34"/>
  <c r="AH10"/>
  <c r="AI31" i="11"/>
  <c r="AU30"/>
  <c r="AN17" i="14"/>
  <c r="AM5"/>
  <c r="AC34" i="11"/>
  <c r="BI159"/>
  <c r="AB34" s="1"/>
  <c r="BI148" i="14"/>
  <c r="AB31" s="1"/>
  <c r="AF22"/>
  <c r="AE22"/>
  <c r="AW28"/>
  <c r="BI137" i="5"/>
  <c r="AB28" s="1"/>
  <c r="BB93" i="11"/>
  <c r="AQ17" i="5"/>
  <c r="AJ16" s="1"/>
  <c r="AW25" i="11"/>
  <c r="AU24"/>
  <c r="AI25"/>
  <c r="AN11" i="12"/>
  <c r="AP11" s="1"/>
  <c r="AM5"/>
  <c r="BI104"/>
  <c r="AO5"/>
  <c r="AL8"/>
  <c r="BK10" i="11"/>
  <c r="AH10"/>
  <c r="AR10"/>
  <c r="BJ10"/>
  <c r="BI159" i="14"/>
  <c r="AB34" s="1"/>
  <c r="AC34"/>
  <c r="BH17"/>
  <c r="BI16" s="1"/>
  <c r="AN11" i="11"/>
  <c r="BK16" i="5"/>
  <c r="BI22" i="14"/>
  <c r="AL14"/>
  <c r="BF60" i="11"/>
  <c r="BE60"/>
  <c r="AC7" s="1"/>
  <c r="AU24" i="14"/>
  <c r="AE28" i="11"/>
  <c r="AR16" i="12"/>
  <c r="AW22" i="5"/>
  <c r="BI104"/>
  <c r="AB19" s="1"/>
  <c r="AN14" i="11"/>
  <c r="AH31"/>
  <c r="BK31"/>
  <c r="BJ31"/>
  <c r="AW31" s="1"/>
  <c r="AD31"/>
  <c r="AO8" i="5"/>
  <c r="AL5"/>
  <c r="AO11" i="12"/>
  <c r="AL5"/>
  <c r="AC22" i="11"/>
  <c r="AC22" i="14"/>
  <c r="BI115"/>
  <c r="AB22" s="1"/>
  <c r="BI159" i="5"/>
  <c r="AB34" s="1"/>
  <c r="AC34"/>
  <c r="BI148" i="11"/>
  <c r="AB31" s="1"/>
  <c r="BJ4"/>
  <c r="AH4"/>
  <c r="AR4"/>
  <c r="BK4"/>
  <c r="AN17" i="5"/>
  <c r="AP17" s="1"/>
  <c r="AU27" i="14"/>
  <c r="AC10" i="12" l="1"/>
  <c r="AC19" i="11"/>
  <c r="AR4" i="5"/>
  <c r="BI13" i="11"/>
  <c r="AE4"/>
  <c r="BI13" i="14"/>
  <c r="AW19" i="18"/>
  <c r="AD13" i="12"/>
  <c r="AF7"/>
  <c r="AC16"/>
  <c r="AC7" i="5"/>
  <c r="AP8"/>
  <c r="AI7" s="1"/>
  <c r="AF4"/>
  <c r="AC10" i="11"/>
  <c r="AD16" i="14"/>
  <c r="BI16" i="12"/>
  <c r="AY7" i="13"/>
  <c r="AZ7" s="1"/>
  <c r="BA7" s="1"/>
  <c r="BB7" s="1"/>
  <c r="BC7" s="1"/>
  <c r="BD7" s="1"/>
  <c r="AK7" s="1"/>
  <c r="AQ17" i="14"/>
  <c r="AJ16" s="1"/>
  <c r="AD19" i="11"/>
  <c r="BJ19"/>
  <c r="AJ19" i="18"/>
  <c r="BI7" i="12"/>
  <c r="AE13"/>
  <c r="BI13" i="5"/>
  <c r="AF7"/>
  <c r="AD10"/>
  <c r="AF10" i="11"/>
  <c r="AR16"/>
  <c r="AD13"/>
  <c r="AF13"/>
  <c r="BK16"/>
  <c r="BJ16"/>
  <c r="AC16"/>
  <c r="AQ11" i="14"/>
  <c r="AJ10" s="1"/>
  <c r="AF13" i="5"/>
  <c r="AY10" i="18"/>
  <c r="AF19" i="11"/>
  <c r="AP20"/>
  <c r="AI19" s="1"/>
  <c r="AR19"/>
  <c r="BK19"/>
  <c r="AQ17" i="12"/>
  <c r="AJ16" s="1"/>
  <c r="AQ11"/>
  <c r="AJ10" s="1"/>
  <c r="AQ5" i="14"/>
  <c r="AJ4" s="1"/>
  <c r="AC16"/>
  <c r="AZ34" i="13"/>
  <c r="BA34" s="1"/>
  <c r="BB34" s="1"/>
  <c r="BC34" s="1"/>
  <c r="BD34" s="1"/>
  <c r="BE34" s="1"/>
  <c r="BF34" s="1"/>
  <c r="BG34" s="1"/>
  <c r="BH34" s="1"/>
  <c r="AS33" s="1"/>
  <c r="AK34" s="1"/>
  <c r="AZ22"/>
  <c r="BA22" s="1"/>
  <c r="BB22" s="1"/>
  <c r="BC22" s="1"/>
  <c r="BD22" s="1"/>
  <c r="AK22" s="1"/>
  <c r="AC4" i="5"/>
  <c r="AC13"/>
  <c r="BK10"/>
  <c r="AE13"/>
  <c r="AR10"/>
  <c r="BJ10"/>
  <c r="AW10" s="1"/>
  <c r="AC4" i="12"/>
  <c r="AF13"/>
  <c r="AW4" i="18"/>
  <c r="AZ31" s="1"/>
  <c r="BA31" s="1"/>
  <c r="BB31" s="1"/>
  <c r="BC31" s="1"/>
  <c r="AE7" i="14"/>
  <c r="BK10"/>
  <c r="BJ10"/>
  <c r="AW10" s="1"/>
  <c r="AR10"/>
  <c r="AC10"/>
  <c r="AQ8" i="11"/>
  <c r="AJ7" s="1"/>
  <c r="AW16" i="18"/>
  <c r="BA34"/>
  <c r="BB34" s="1"/>
  <c r="AY10" i="13"/>
  <c r="AZ10" s="1"/>
  <c r="BA10" s="1"/>
  <c r="BB10" s="1"/>
  <c r="BC10" s="1"/>
  <c r="BD10" s="1"/>
  <c r="AK10" s="1"/>
  <c r="AZ19"/>
  <c r="BA19" s="1"/>
  <c r="BB19" s="1"/>
  <c r="BC19" s="1"/>
  <c r="BD19" s="1"/>
  <c r="AK19" s="1"/>
  <c r="BB13"/>
  <c r="BC13" s="1"/>
  <c r="BD13" s="1"/>
  <c r="AK13" s="1"/>
  <c r="AY4"/>
  <c r="AZ4" s="1"/>
  <c r="BA4" s="1"/>
  <c r="BB4" s="1"/>
  <c r="BC4" s="1"/>
  <c r="BD4" s="1"/>
  <c r="AK4" s="1"/>
  <c r="BA28"/>
  <c r="BB28" s="1"/>
  <c r="BC28" s="1"/>
  <c r="BD28" s="1"/>
  <c r="BE28" s="1"/>
  <c r="BF28" s="1"/>
  <c r="BG28" s="1"/>
  <c r="BH28" s="1"/>
  <c r="AS27" s="1"/>
  <c r="AK28" s="1"/>
  <c r="BB25"/>
  <c r="BC25" s="1"/>
  <c r="BD25" s="1"/>
  <c r="BE25" s="1"/>
  <c r="BF25" s="1"/>
  <c r="BG25" s="1"/>
  <c r="BH25" s="1"/>
  <c r="AS24" s="1"/>
  <c r="AK25" s="1"/>
  <c r="AZ31"/>
  <c r="BA31" s="1"/>
  <c r="BB31" s="1"/>
  <c r="BC31" s="1"/>
  <c r="BD31" s="1"/>
  <c r="BE31" s="1"/>
  <c r="BF31" s="1"/>
  <c r="BG31" s="1"/>
  <c r="BH31" s="1"/>
  <c r="AS30" s="1"/>
  <c r="AK31" s="1"/>
  <c r="BA16"/>
  <c r="BB16" s="1"/>
  <c r="BC16" s="1"/>
  <c r="BD16" s="1"/>
  <c r="AK16" s="1"/>
  <c r="AH4" i="5"/>
  <c r="BJ4"/>
  <c r="AE7" i="11"/>
  <c r="AE4" i="14"/>
  <c r="AE16" i="11"/>
  <c r="AQ14" i="5"/>
  <c r="AJ13" s="1"/>
  <c r="BI49"/>
  <c r="AB4" s="1"/>
  <c r="AD16" i="12"/>
  <c r="AF10" i="14"/>
  <c r="AY7" i="18"/>
  <c r="AZ7" s="1"/>
  <c r="AD4" i="12"/>
  <c r="AE16"/>
  <c r="AD13" i="14"/>
  <c r="BI7" i="11"/>
  <c r="AD7"/>
  <c r="AP17"/>
  <c r="AI16" s="1"/>
  <c r="AF4" i="12"/>
  <c r="AR10"/>
  <c r="BJ10"/>
  <c r="BK10"/>
  <c r="AU27"/>
  <c r="AW28"/>
  <c r="AY28" s="1"/>
  <c r="AZ28" s="1"/>
  <c r="AI28"/>
  <c r="BI93"/>
  <c r="AB16" s="1"/>
  <c r="AD7"/>
  <c r="AF16"/>
  <c r="AE13" i="14"/>
  <c r="AQ23"/>
  <c r="AJ22" s="1"/>
  <c r="AQ11" i="11"/>
  <c r="AJ10" s="1"/>
  <c r="AF4"/>
  <c r="BI4"/>
  <c r="AY19" i="18"/>
  <c r="AQ14" i="11"/>
  <c r="AJ13" s="1"/>
  <c r="AC13"/>
  <c r="AF4" i="14"/>
  <c r="BI60"/>
  <c r="AB7" s="1"/>
  <c r="AC4"/>
  <c r="BI71" i="11"/>
  <c r="AB10" s="1"/>
  <c r="AD4"/>
  <c r="AD7" i="5"/>
  <c r="AQ8"/>
  <c r="AJ7" s="1"/>
  <c r="AQ14" i="12"/>
  <c r="AJ13" s="1"/>
  <c r="AD7" i="14"/>
  <c r="AQ14"/>
  <c r="AJ13" s="1"/>
  <c r="AP8" i="12"/>
  <c r="AI7" s="1"/>
  <c r="BK7"/>
  <c r="BJ7"/>
  <c r="AR7"/>
  <c r="BK7" i="5"/>
  <c r="BJ7"/>
  <c r="AH7"/>
  <c r="AC4" i="11"/>
  <c r="BI71" i="12"/>
  <c r="AB10" s="1"/>
  <c r="AF10"/>
  <c r="BJ13" i="5"/>
  <c r="BK13"/>
  <c r="AR13"/>
  <c r="BI60"/>
  <c r="AB7" s="1"/>
  <c r="AP14"/>
  <c r="AP14" i="11"/>
  <c r="AI13" s="1"/>
  <c r="AQ5"/>
  <c r="AJ4" s="1"/>
  <c r="AP17" i="12"/>
  <c r="AQ17" i="11"/>
  <c r="AJ16" s="1"/>
  <c r="AQ8" i="14"/>
  <c r="AJ7" s="1"/>
  <c r="AR13" i="11"/>
  <c r="BK13"/>
  <c r="BJ13"/>
  <c r="AF13" i="14"/>
  <c r="AE16"/>
  <c r="AG16"/>
  <c r="AP17"/>
  <c r="AI16" s="1"/>
  <c r="AR16"/>
  <c r="AC13"/>
  <c r="BJ16"/>
  <c r="AP14"/>
  <c r="AI13" s="1"/>
  <c r="AF16"/>
  <c r="AP14" i="12"/>
  <c r="AI13" s="1"/>
  <c r="AD4" i="5"/>
  <c r="AD13"/>
  <c r="BI93" i="14"/>
  <c r="AB16" s="1"/>
  <c r="AE10"/>
  <c r="BI7"/>
  <c r="BI82"/>
  <c r="AB13" s="1"/>
  <c r="AP11" i="11"/>
  <c r="AC7" i="12"/>
  <c r="AC13"/>
  <c r="BI82" i="11"/>
  <c r="AB13" s="1"/>
  <c r="BI49"/>
  <c r="AB4" s="1"/>
  <c r="AF7"/>
  <c r="BI82" i="12"/>
  <c r="AB13" s="1"/>
  <c r="AC10" i="5"/>
  <c r="AE10" i="11"/>
  <c r="AD16" i="5"/>
  <c r="BI49" i="12"/>
  <c r="AB4" s="1"/>
  <c r="AE4"/>
  <c r="AF16" i="11"/>
  <c r="BI71" i="5"/>
  <c r="AB10" s="1"/>
  <c r="BI49" i="14"/>
  <c r="AB4" s="1"/>
  <c r="BK7"/>
  <c r="AR7"/>
  <c r="BJ7"/>
  <c r="BI104"/>
  <c r="AB19" s="1"/>
  <c r="BI115" i="11"/>
  <c r="AB22" s="1"/>
  <c r="AD16"/>
  <c r="BI93" i="5"/>
  <c r="AB16" s="1"/>
  <c r="BI82"/>
  <c r="AB13" s="1"/>
  <c r="AD22" i="11"/>
  <c r="BK7"/>
  <c r="AR7"/>
  <c r="AW19" i="14"/>
  <c r="BI71"/>
  <c r="AB10" s="1"/>
  <c r="AP5" i="12"/>
  <c r="AI4" s="1"/>
  <c r="AQ8"/>
  <c r="AJ7" s="1"/>
  <c r="AH13" i="14"/>
  <c r="BJ13"/>
  <c r="BK13"/>
  <c r="BJ7" i="11"/>
  <c r="BI104"/>
  <c r="AB19" s="1"/>
  <c r="AW22"/>
  <c r="BI60"/>
  <c r="AB7" s="1"/>
  <c r="AP8"/>
  <c r="AP5" i="5"/>
  <c r="AI4" s="1"/>
  <c r="AP5" i="11"/>
  <c r="AY31"/>
  <c r="AW16" i="5"/>
  <c r="AI16"/>
  <c r="AI10" i="12"/>
  <c r="AY34" i="5"/>
  <c r="AY28" i="14"/>
  <c r="AZ28" s="1"/>
  <c r="AY25"/>
  <c r="AZ25" s="1"/>
  <c r="BA25" s="1"/>
  <c r="AY25" i="12"/>
  <c r="AZ25" s="1"/>
  <c r="BA25" s="1"/>
  <c r="AU27" i="5"/>
  <c r="AW19"/>
  <c r="BI93" i="11"/>
  <c r="AB16" s="1"/>
  <c r="AP5" i="14"/>
  <c r="AI28" i="11"/>
  <c r="AW28"/>
  <c r="AU27"/>
  <c r="AG22" i="14"/>
  <c r="BJ22"/>
  <c r="BK22"/>
  <c r="AR22"/>
  <c r="AY31"/>
  <c r="AY34"/>
  <c r="BJ4"/>
  <c r="AH4"/>
  <c r="AR4"/>
  <c r="BK4"/>
  <c r="AY34" i="11"/>
  <c r="AW28" i="5"/>
  <c r="AQ5" i="12"/>
  <c r="AJ4" s="1"/>
  <c r="BI60"/>
  <c r="AB7" s="1"/>
  <c r="AY31" i="5"/>
  <c r="AI22" i="14"/>
  <c r="AQ5" i="5"/>
  <c r="AJ4" s="1"/>
  <c r="AY31" i="12"/>
  <c r="AZ10" i="18" l="1"/>
  <c r="BA10" s="1"/>
  <c r="BB10" s="1"/>
  <c r="BC10" s="1"/>
  <c r="BD10" s="1"/>
  <c r="AK10" s="1"/>
  <c r="AW19" i="11"/>
  <c r="AY19" s="1"/>
  <c r="AW16" i="12"/>
  <c r="AY16" s="1"/>
  <c r="AZ16" s="1"/>
  <c r="AW10"/>
  <c r="BB25" i="18"/>
  <c r="BC25" s="1"/>
  <c r="BD25" s="1"/>
  <c r="BE25" s="1"/>
  <c r="BF25" s="1"/>
  <c r="BG25" s="1"/>
  <c r="BH25" s="1"/>
  <c r="AS24" s="1"/>
  <c r="AK25" s="1"/>
  <c r="BA28"/>
  <c r="BB28" s="1"/>
  <c r="BC28" s="1"/>
  <c r="BD28" s="1"/>
  <c r="BE28" s="1"/>
  <c r="BF28" s="1"/>
  <c r="BG28" s="1"/>
  <c r="BH28" s="1"/>
  <c r="AS27" s="1"/>
  <c r="AK28" s="1"/>
  <c r="AZ19"/>
  <c r="BA19" s="1"/>
  <c r="BB19" s="1"/>
  <c r="BC19" s="1"/>
  <c r="BD19" s="1"/>
  <c r="AK19" s="1"/>
  <c r="AY22"/>
  <c r="AZ22" s="1"/>
  <c r="BA22" s="1"/>
  <c r="BB22" s="1"/>
  <c r="BC22" s="1"/>
  <c r="BD22" s="1"/>
  <c r="AK22" s="1"/>
  <c r="AY4"/>
  <c r="AZ4" s="1"/>
  <c r="BA4" s="1"/>
  <c r="BB4" s="1"/>
  <c r="BC4" s="1"/>
  <c r="BD4" s="1"/>
  <c r="AK4" s="1"/>
  <c r="BA7"/>
  <c r="BB7" s="1"/>
  <c r="BC7" s="1"/>
  <c r="BD7" s="1"/>
  <c r="AK7" s="1"/>
  <c r="AY13"/>
  <c r="AZ13" s="1"/>
  <c r="BA13" s="1"/>
  <c r="BB13" s="1"/>
  <c r="BC13" s="1"/>
  <c r="BD13" s="1"/>
  <c r="AK13" s="1"/>
  <c r="BC34"/>
  <c r="BD34" s="1"/>
  <c r="BE34" s="1"/>
  <c r="BF34" s="1"/>
  <c r="BG34" s="1"/>
  <c r="BH34" s="1"/>
  <c r="AS33" s="1"/>
  <c r="AK34" s="1"/>
  <c r="AY16"/>
  <c r="AZ16" s="1"/>
  <c r="BA16" s="1"/>
  <c r="BB16" s="1"/>
  <c r="BC16" s="1"/>
  <c r="BD16" s="1"/>
  <c r="AK16" s="1"/>
  <c r="BD31"/>
  <c r="BE31" s="1"/>
  <c r="BF31" s="1"/>
  <c r="BG31" s="1"/>
  <c r="BH31" s="1"/>
  <c r="AS30" s="1"/>
  <c r="AK31" s="1"/>
  <c r="AW22" i="14"/>
  <c r="AY19" s="1"/>
  <c r="AW10" i="11"/>
  <c r="AW4"/>
  <c r="AY22" s="1"/>
  <c r="AW7" i="5"/>
  <c r="AY7" s="1"/>
  <c r="AW16" i="14"/>
  <c r="AY16" s="1"/>
  <c r="AZ16" s="1"/>
  <c r="AW13" i="5"/>
  <c r="AY10" s="1"/>
  <c r="AZ10" s="1"/>
  <c r="BA10" s="1"/>
  <c r="BB10" s="1"/>
  <c r="AI13"/>
  <c r="AW13" i="11"/>
  <c r="AI16" i="12"/>
  <c r="AW16" i="11"/>
  <c r="AW7" i="14"/>
  <c r="AY7" s="1"/>
  <c r="AW13"/>
  <c r="AY10" s="1"/>
  <c r="AW13" i="12"/>
  <c r="AI10" i="11"/>
  <c r="AW7" i="12"/>
  <c r="AW7" i="11"/>
  <c r="AZ34" s="1"/>
  <c r="AI7"/>
  <c r="AI4"/>
  <c r="AY28" i="5"/>
  <c r="AZ28" s="1"/>
  <c r="AY28" i="11"/>
  <c r="AZ28" s="1"/>
  <c r="AI4" i="14"/>
  <c r="AW4"/>
  <c r="AY25" i="5"/>
  <c r="AZ25" s="1"/>
  <c r="BA25" s="1"/>
  <c r="AY25" i="11"/>
  <c r="AZ25" s="1"/>
  <c r="BA25" s="1"/>
  <c r="AY19" i="5"/>
  <c r="AY16"/>
  <c r="AZ16" s="1"/>
  <c r="AW4"/>
  <c r="AW4" i="12"/>
  <c r="AY16" i="11" l="1"/>
  <c r="AZ16" s="1"/>
  <c r="BA16" s="1"/>
  <c r="BB16" s="1"/>
  <c r="BC16" s="1"/>
  <c r="BD16" s="1"/>
  <c r="AK16" s="1"/>
  <c r="AY13" i="12"/>
  <c r="AZ13" s="1"/>
  <c r="BA13" s="1"/>
  <c r="BB13" s="1"/>
  <c r="BC13" s="1"/>
  <c r="BD13" s="1"/>
  <c r="AK13" s="1"/>
  <c r="AY7"/>
  <c r="AZ7" s="1"/>
  <c r="BA7" s="1"/>
  <c r="BB7" s="1"/>
  <c r="BC7" s="1"/>
  <c r="BD7" s="1"/>
  <c r="AK7" s="1"/>
  <c r="AY22" i="14"/>
  <c r="AZ22" s="1"/>
  <c r="BA22" s="1"/>
  <c r="BB22" s="1"/>
  <c r="BC22" s="1"/>
  <c r="BD22" s="1"/>
  <c r="AK22" s="1"/>
  <c r="AY10" i="11"/>
  <c r="AZ10" s="1"/>
  <c r="BA10" s="1"/>
  <c r="BB10" s="1"/>
  <c r="BC10" s="1"/>
  <c r="BD10" s="1"/>
  <c r="AK10" s="1"/>
  <c r="BA34"/>
  <c r="BB34" s="1"/>
  <c r="BC34" s="1"/>
  <c r="BD34" s="1"/>
  <c r="BE34" s="1"/>
  <c r="BF34" s="1"/>
  <c r="BG34" s="1"/>
  <c r="BH34" s="1"/>
  <c r="AS33" s="1"/>
  <c r="AK34" s="1"/>
  <c r="BA28"/>
  <c r="BB28" s="1"/>
  <c r="BC28" s="1"/>
  <c r="BD28" s="1"/>
  <c r="BE28" s="1"/>
  <c r="BF28" s="1"/>
  <c r="BG28" s="1"/>
  <c r="BH28" s="1"/>
  <c r="AS27" s="1"/>
  <c r="AK28" s="1"/>
  <c r="AZ31"/>
  <c r="BA31" s="1"/>
  <c r="BB31" s="1"/>
  <c r="BC31" s="1"/>
  <c r="BD31" s="1"/>
  <c r="BE31" s="1"/>
  <c r="BF31" s="1"/>
  <c r="BG31" s="1"/>
  <c r="BH31" s="1"/>
  <c r="AS30" s="1"/>
  <c r="AK31" s="1"/>
  <c r="BB25"/>
  <c r="BC25" s="1"/>
  <c r="BD25" s="1"/>
  <c r="BE25" s="1"/>
  <c r="BF25" s="1"/>
  <c r="BG25" s="1"/>
  <c r="BH25" s="1"/>
  <c r="AS24" s="1"/>
  <c r="AK25" s="1"/>
  <c r="AZ19"/>
  <c r="BA19" s="1"/>
  <c r="BB19" s="1"/>
  <c r="BC19" s="1"/>
  <c r="BD19" s="1"/>
  <c r="AK19" s="1"/>
  <c r="AZ34" i="5"/>
  <c r="BA34" s="1"/>
  <c r="BB34" s="1"/>
  <c r="BC34" s="1"/>
  <c r="BD34" s="1"/>
  <c r="BE34" s="1"/>
  <c r="BF34" s="1"/>
  <c r="BG34" s="1"/>
  <c r="BH34" s="1"/>
  <c r="AS33" s="1"/>
  <c r="AK34" s="1"/>
  <c r="AZ10" i="14"/>
  <c r="BA10" s="1"/>
  <c r="BB10" s="1"/>
  <c r="BC10" s="1"/>
  <c r="BD10" s="1"/>
  <c r="AK10" s="1"/>
  <c r="AY13" i="5"/>
  <c r="AZ13" s="1"/>
  <c r="BA13" s="1"/>
  <c r="BB13" s="1"/>
  <c r="BC13" s="1"/>
  <c r="BD13" s="1"/>
  <c r="AK13" s="1"/>
  <c r="AZ7"/>
  <c r="BA7" s="1"/>
  <c r="BB7" s="1"/>
  <c r="BC7" s="1"/>
  <c r="BD7" s="1"/>
  <c r="AK7" s="1"/>
  <c r="AY13" i="11"/>
  <c r="AZ13" s="1"/>
  <c r="BA13" s="1"/>
  <c r="BB13" s="1"/>
  <c r="BC13" s="1"/>
  <c r="BD13" s="1"/>
  <c r="AK13" s="1"/>
  <c r="AZ34" i="14"/>
  <c r="BA34" s="1"/>
  <c r="BB34" s="1"/>
  <c r="BC34" s="1"/>
  <c r="BD34" s="1"/>
  <c r="BE34" s="1"/>
  <c r="BF34" s="1"/>
  <c r="BG34" s="1"/>
  <c r="BH34" s="1"/>
  <c r="AS33" s="1"/>
  <c r="AK34" s="1"/>
  <c r="AZ7"/>
  <c r="BA7" s="1"/>
  <c r="BB7" s="1"/>
  <c r="BC7" s="1"/>
  <c r="BD7" s="1"/>
  <c r="AK7" s="1"/>
  <c r="AY13"/>
  <c r="AZ13" s="1"/>
  <c r="BA13" s="1"/>
  <c r="BB13" s="1"/>
  <c r="BC13" s="1"/>
  <c r="BD13" s="1"/>
  <c r="AK13" s="1"/>
  <c r="AY10" i="12"/>
  <c r="AZ10" s="1"/>
  <c r="BA10" s="1"/>
  <c r="BB10" s="1"/>
  <c r="BC10" s="1"/>
  <c r="BD10" s="1"/>
  <c r="AK10" s="1"/>
  <c r="AZ34"/>
  <c r="BA34" s="1"/>
  <c r="BB34" s="1"/>
  <c r="BC34" s="1"/>
  <c r="BD34" s="1"/>
  <c r="BE34" s="1"/>
  <c r="BF34" s="1"/>
  <c r="BG34" s="1"/>
  <c r="BH34" s="1"/>
  <c r="AS33" s="1"/>
  <c r="AK34" s="1"/>
  <c r="AY4" i="11"/>
  <c r="AZ4" s="1"/>
  <c r="BA4" s="1"/>
  <c r="BB4" s="1"/>
  <c r="BC4" s="1"/>
  <c r="BD4" s="1"/>
  <c r="AK4" s="1"/>
  <c r="AZ22"/>
  <c r="BA22" s="1"/>
  <c r="BB22" s="1"/>
  <c r="BC22" s="1"/>
  <c r="BD22" s="1"/>
  <c r="AK22" s="1"/>
  <c r="AY7"/>
  <c r="AZ7" s="1"/>
  <c r="BA7" s="1"/>
  <c r="BB7" s="1"/>
  <c r="BC7" s="1"/>
  <c r="BD7" s="1"/>
  <c r="AK7" s="1"/>
  <c r="BA16" i="12"/>
  <c r="BB16" s="1"/>
  <c r="BC16" s="1"/>
  <c r="BD16" s="1"/>
  <c r="AK16" s="1"/>
  <c r="BA16" i="14"/>
  <c r="BB16" s="1"/>
  <c r="BC16" s="1"/>
  <c r="BD16" s="1"/>
  <c r="AK16" s="1"/>
  <c r="AZ19" i="5"/>
  <c r="BA19" s="1"/>
  <c r="BB19" s="1"/>
  <c r="BC19" s="1"/>
  <c r="BD19" s="1"/>
  <c r="AK19" s="1"/>
  <c r="BA28"/>
  <c r="BB28" s="1"/>
  <c r="BC28" s="1"/>
  <c r="BD28" s="1"/>
  <c r="BE28" s="1"/>
  <c r="BF28" s="1"/>
  <c r="BG28" s="1"/>
  <c r="BH28" s="1"/>
  <c r="AS27" s="1"/>
  <c r="AK28" s="1"/>
  <c r="AY4"/>
  <c r="AZ4" s="1"/>
  <c r="BA4" s="1"/>
  <c r="BB4" s="1"/>
  <c r="BC4" s="1"/>
  <c r="BD4" s="1"/>
  <c r="AK4" s="1"/>
  <c r="BC10"/>
  <c r="BD10" s="1"/>
  <c r="AK10" s="1"/>
  <c r="AY22"/>
  <c r="AZ22" s="1"/>
  <c r="BA22" s="1"/>
  <c r="BB22" s="1"/>
  <c r="BC22" s="1"/>
  <c r="BD22" s="1"/>
  <c r="AK22" s="1"/>
  <c r="BB25"/>
  <c r="BC25" s="1"/>
  <c r="BD25" s="1"/>
  <c r="BE25" s="1"/>
  <c r="BF25" s="1"/>
  <c r="BG25" s="1"/>
  <c r="BH25" s="1"/>
  <c r="AS24" s="1"/>
  <c r="AK25" s="1"/>
  <c r="AZ31"/>
  <c r="BA31" s="1"/>
  <c r="BB31" s="1"/>
  <c r="BC31" s="1"/>
  <c r="BD31" s="1"/>
  <c r="BE31" s="1"/>
  <c r="BF31" s="1"/>
  <c r="BG31" s="1"/>
  <c r="BH31" s="1"/>
  <c r="AS30" s="1"/>
  <c r="AK31" s="1"/>
  <c r="BA16"/>
  <c r="BB16" s="1"/>
  <c r="BC16" s="1"/>
  <c r="BD16" s="1"/>
  <c r="AK16" s="1"/>
  <c r="AY4" i="12"/>
  <c r="AZ4" s="1"/>
  <c r="BA4" s="1"/>
  <c r="BB4" s="1"/>
  <c r="BC4" s="1"/>
  <c r="BD4" s="1"/>
  <c r="AK4" s="1"/>
  <c r="BB25"/>
  <c r="BC25" s="1"/>
  <c r="BD25" s="1"/>
  <c r="BE25" s="1"/>
  <c r="BF25" s="1"/>
  <c r="BG25" s="1"/>
  <c r="BH25" s="1"/>
  <c r="AS24" s="1"/>
  <c r="AK25" s="1"/>
  <c r="AY22"/>
  <c r="AZ22" s="1"/>
  <c r="BA22" s="1"/>
  <c r="BB22" s="1"/>
  <c r="BC22" s="1"/>
  <c r="BD22" s="1"/>
  <c r="AK22" s="1"/>
  <c r="BA28"/>
  <c r="BB28" s="1"/>
  <c r="BC28" s="1"/>
  <c r="BD28" s="1"/>
  <c r="BE28" s="1"/>
  <c r="BF28" s="1"/>
  <c r="BG28" s="1"/>
  <c r="BH28" s="1"/>
  <c r="AS27" s="1"/>
  <c r="AK28" s="1"/>
  <c r="AZ31"/>
  <c r="BA31" s="1"/>
  <c r="BB31" s="1"/>
  <c r="BC31" s="1"/>
  <c r="BD31" s="1"/>
  <c r="BE31" s="1"/>
  <c r="BF31" s="1"/>
  <c r="BG31" s="1"/>
  <c r="BH31" s="1"/>
  <c r="AS30" s="1"/>
  <c r="AK31" s="1"/>
  <c r="AY4" i="14"/>
  <c r="AZ4" s="1"/>
  <c r="BA4" s="1"/>
  <c r="BB4" s="1"/>
  <c r="BC4" s="1"/>
  <c r="BD4" s="1"/>
  <c r="AK4" s="1"/>
  <c r="BB25"/>
  <c r="BC25" s="1"/>
  <c r="BD25" s="1"/>
  <c r="BE25" s="1"/>
  <c r="BF25" s="1"/>
  <c r="BG25" s="1"/>
  <c r="BH25" s="1"/>
  <c r="AS24" s="1"/>
  <c r="AK25" s="1"/>
  <c r="BA28"/>
  <c r="BB28" s="1"/>
  <c r="BC28" s="1"/>
  <c r="BD28" s="1"/>
  <c r="BE28" s="1"/>
  <c r="BF28" s="1"/>
  <c r="BG28" s="1"/>
  <c r="BH28" s="1"/>
  <c r="AS27" s="1"/>
  <c r="AK28" s="1"/>
  <c r="AZ19"/>
  <c r="BA19" s="1"/>
  <c r="BB19" s="1"/>
  <c r="BC19" s="1"/>
  <c r="BD19" s="1"/>
  <c r="AK19" s="1"/>
  <c r="AZ31"/>
  <c r="BA31" s="1"/>
  <c r="BB31" s="1"/>
  <c r="BC31" s="1"/>
  <c r="BD31" s="1"/>
  <c r="BE31" s="1"/>
  <c r="BF31" s="1"/>
  <c r="BG31" s="1"/>
  <c r="BH31" s="1"/>
  <c r="AS30" s="1"/>
  <c r="AK31" s="1"/>
</calcChain>
</file>

<file path=xl/sharedStrings.xml><?xml version="1.0" encoding="utf-8"?>
<sst xmlns="http://schemas.openxmlformats.org/spreadsheetml/2006/main" count="1069" uniqueCount="105">
  <si>
    <t>Mixed A</t>
  </si>
  <si>
    <t>Gesamt Heim</t>
  </si>
  <si>
    <t>Gesamt Ausw.</t>
  </si>
  <si>
    <t>Gesamt</t>
  </si>
  <si>
    <t>Differenz</t>
  </si>
  <si>
    <t>Platz</t>
  </si>
  <si>
    <t>***</t>
  </si>
  <si>
    <t>TSV Hütschenhausen</t>
  </si>
  <si>
    <t>SV Miesenbach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</si>
  <si>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</si>
  <si>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</si>
  <si>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</si>
  <si>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</si>
  <si>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</si>
  <si>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</si>
  <si>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</si>
  <si>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</si>
  <si>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</si>
  <si>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Punkte</t>
  </si>
  <si>
    <t>Satz</t>
  </si>
  <si>
    <t>Spiel</t>
  </si>
  <si>
    <t>Bemerkungen</t>
  </si>
  <si>
    <t>Erlenbach/Morlautern</t>
  </si>
  <si>
    <t>Damen</t>
  </si>
  <si>
    <t>VfB Weilerbach</t>
  </si>
  <si>
    <t>SV Miesau</t>
  </si>
  <si>
    <t>Spiele</t>
  </si>
  <si>
    <t>gew 3:0/3:1</t>
  </si>
  <si>
    <t>gew 3:2</t>
  </si>
  <si>
    <t>verl 2:3</t>
  </si>
  <si>
    <t>verl 1:3/0:3</t>
  </si>
  <si>
    <t>Sätze</t>
  </si>
  <si>
    <t>Spiel1</t>
  </si>
  <si>
    <t>Spiel2</t>
  </si>
  <si>
    <t>Spiel3</t>
  </si>
  <si>
    <t>Spiel4</t>
  </si>
  <si>
    <t>Spiel5</t>
  </si>
  <si>
    <t>Spiel6</t>
  </si>
  <si>
    <t>Siege</t>
  </si>
  <si>
    <t>Quotient</t>
  </si>
  <si>
    <t>gew.Spiele Heim</t>
  </si>
  <si>
    <t>Bälle</t>
  </si>
  <si>
    <t>gew.Spiele Ausw.</t>
  </si>
  <si>
    <t>Heimspiele</t>
  </si>
  <si>
    <t>Auswärtsspiele</t>
  </si>
  <si>
    <t>Satz1</t>
  </si>
  <si>
    <t>Satz2</t>
  </si>
  <si>
    <t>Satz3</t>
  </si>
  <si>
    <t>Satz4</t>
  </si>
  <si>
    <t>Satz5</t>
  </si>
  <si>
    <t>g3</t>
  </si>
  <si>
    <t>g2</t>
  </si>
  <si>
    <t>v1</t>
  </si>
  <si>
    <t>v0</t>
  </si>
  <si>
    <t>Siege H/A</t>
  </si>
  <si>
    <t>Mixed B</t>
  </si>
  <si>
    <t>Herren A</t>
  </si>
  <si>
    <t>Herren B</t>
  </si>
  <si>
    <t>TV Otterberg</t>
  </si>
  <si>
    <t>TV Rodenbach Ladies II</t>
  </si>
  <si>
    <t>TFC Kaiserslautern (MP)</t>
  </si>
  <si>
    <t>VBC Kaiserslautern</t>
  </si>
  <si>
    <t>Roßbach/Olsbrücken</t>
  </si>
  <si>
    <t>VBC /TFC Kaiserslautern</t>
  </si>
  <si>
    <t>SV Miesenbach (MP)</t>
  </si>
  <si>
    <t>VBC Kaiserslautern II</t>
  </si>
  <si>
    <t>TuS Kriegsfeld</t>
  </si>
  <si>
    <t>TV Rodenbach Youth</t>
  </si>
  <si>
    <t>Jugend</t>
  </si>
  <si>
    <t>Rodenbach/Weilerbach</t>
  </si>
  <si>
    <t>VC Feuerball Kaiserslautern</t>
  </si>
  <si>
    <t>Erfenbach/TFC Kaiserslautern</t>
  </si>
  <si>
    <t>VBC Kaiserslautern I (M)</t>
  </si>
  <si>
    <t>SV Miesau (N)</t>
  </si>
  <si>
    <t>TFC Warriors Kaiserslautern (N)</t>
  </si>
  <si>
    <t>Erlenbach/Morlautern (N)</t>
  </si>
  <si>
    <t>TSG Trippstadt (A)</t>
  </si>
  <si>
    <t>SV Miesau (A)</t>
  </si>
  <si>
    <t>???</t>
  </si>
  <si>
    <t>Niederk./Morbach/Heiligenm.</t>
  </si>
  <si>
    <t>Runde</t>
  </si>
  <si>
    <t>Mixed</t>
  </si>
  <si>
    <t>Herren</t>
  </si>
  <si>
    <t>Pokal</t>
  </si>
  <si>
    <t>TSV Hütschenhausen 21.05</t>
  </si>
  <si>
    <t>TSV Hütschenhausen 21.05.</t>
  </si>
  <si>
    <t>TV Otterberg 21.05</t>
  </si>
  <si>
    <t>TuS Kriegsfeld 27.05.</t>
  </si>
  <si>
    <t>TV Rodenbach Youth 05.06.</t>
  </si>
  <si>
    <t>TV Rodenbach Ladies 05.06.</t>
  </si>
  <si>
    <t>Rodenbach-Weilerbach 05.06.</t>
  </si>
  <si>
    <t>SV Miesenbach 05.06.</t>
  </si>
  <si>
    <t>Erlenbach/Morlautern 12.06.</t>
  </si>
  <si>
    <t>VC Feuerball Kaiserslautern 15-06.</t>
  </si>
  <si>
    <t>SV Miesau 16.06.</t>
  </si>
  <si>
    <t>TSG Trippstadt 16.06.</t>
  </si>
  <si>
    <t>Rodenbach-Weilerbach 16.06.</t>
  </si>
  <si>
    <t>Niederkirchen-Roßbach 19.06.</t>
  </si>
  <si>
    <t>Erfenbach/TFC Kaiserslautern 22.06.</t>
  </si>
  <si>
    <t>VBC/TFC Kaiserslautern 22.06.</t>
  </si>
  <si>
    <t>VBC Kaiserslautern 22.06.</t>
  </si>
  <si>
    <t>VBC Kaiserslautern I 22.06.</t>
  </si>
  <si>
    <t>VBC Kaiserslautern II 22.06.</t>
  </si>
  <si>
    <t>TFC Warriors Kaiserslautern 23.6</t>
  </si>
  <si>
    <t>TSG Trippstadt 25.06.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</si>
</sst>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15"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50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3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26"/>
      </patternFill>
    </fill>
    <fill>
      <patternFill patternType="solid">
        <fgColor rgb="FFC0C0C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26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8">
    <xf numFmtId="0" fontId="0" fillId="0" borderId="0" xfId="0"/>
    <xf numFmtId="0" fontId="3" fillId="0" borderId="1" xfId="0" applyFont="1" applyBorder="1" applyAlignment="1">
      <alignment horizontal="center" textRotation="90"/>
    </xf>
    <xf numFmtId="0" fontId="5" fillId="0" borderId="0" xfId="1" applyAlignment="1">
      <alignment horizontal="center" textRotation="90"/>
    </xf>
    <xf numFmtId="0" fontId="1" fillId="0" borderId="0" xfId="1" applyFont="1" applyAlignment="1">
      <alignment horizontal="center" textRotation="90"/>
    </xf>
    <xf numFmtId="0" fontId="3" fillId="0" borderId="0" xfId="1" applyFont="1" applyBorder="1" applyAlignment="1">
      <alignment horizontal="center" textRotation="90"/>
    </xf>
    <xf numFmtId="0" fontId="5" fillId="0" borderId="0" xfId="1" applyBorder="1" applyAlignment="1">
      <alignment horizontal="center" textRotation="90"/>
    </xf>
    <xf numFmtId="0" fontId="5" fillId="0" borderId="0" xfId="1" applyFill="1" applyBorder="1" applyAlignment="1">
      <alignment horizontal="center" textRotation="90"/>
    </xf>
    <xf numFmtId="0" fontId="4" fillId="0" borderId="0" xfId="1" applyFont="1" applyFill="1" applyBorder="1" applyAlignment="1">
      <alignment horizontal="center" textRotation="90"/>
    </xf>
    <xf numFmtId="0" fontId="2" fillId="0" borderId="0" xfId="1" applyFont="1" applyAlignment="1">
      <alignment horizontal="center" textRotation="90"/>
    </xf>
    <xf numFmtId="0" fontId="5" fillId="0" borderId="0" xfId="1"/>
    <xf numFmtId="0" fontId="3" fillId="0" borderId="0" xfId="1" applyFont="1" applyAlignment="1">
      <alignment horizontal="center" textRotation="90"/>
    </xf>
    <xf numFmtId="0" fontId="0" fillId="0" borderId="2" xfId="1" applyFont="1" applyBorder="1" applyAlignment="1">
      <alignment horizontal="center" textRotation="90"/>
    </xf>
    <xf numFmtId="0" fontId="0" fillId="0" borderId="0" xfId="1" applyFont="1"/>
    <xf numFmtId="0" fontId="5" fillId="0" borderId="0" xfId="1" applyAlignment="1">
      <alignment horizontal="center"/>
    </xf>
    <xf numFmtId="0" fontId="1" fillId="0" borderId="0" xfId="1" applyFont="1"/>
    <xf numFmtId="0" fontId="3" fillId="0" borderId="0" xfId="1" applyFont="1" applyAlignment="1">
      <alignment horizontal="center"/>
    </xf>
    <xf numFmtId="1" fontId="0" fillId="2" borderId="3" xfId="1" applyNumberFormat="1" applyFont="1" applyFill="1" applyBorder="1"/>
    <xf numFmtId="1" fontId="0" fillId="2" borderId="4" xfId="1" applyNumberFormat="1" applyFont="1" applyFill="1" applyBorder="1"/>
    <xf numFmtId="1" fontId="5" fillId="0" borderId="3" xfId="1" applyNumberFormat="1" applyFill="1" applyBorder="1"/>
    <xf numFmtId="1" fontId="5" fillId="2" borderId="5" xfId="1" applyNumberFormat="1" applyFill="1" applyBorder="1"/>
    <xf numFmtId="1" fontId="5" fillId="0" borderId="4" xfId="1" applyNumberFormat="1" applyFill="1" applyBorder="1"/>
    <xf numFmtId="1" fontId="5" fillId="2" borderId="6" xfId="1" applyNumberFormat="1" applyFill="1" applyBorder="1"/>
    <xf numFmtId="1" fontId="5" fillId="0" borderId="5" xfId="1" applyNumberFormat="1" applyFill="1" applyBorder="1"/>
    <xf numFmtId="1" fontId="5" fillId="0" borderId="2" xfId="1" applyNumberFormat="1" applyFill="1" applyBorder="1"/>
    <xf numFmtId="1" fontId="5" fillId="2" borderId="2" xfId="1" applyNumberFormat="1" applyFill="1" applyBorder="1"/>
    <xf numFmtId="1" fontId="0" fillId="3" borderId="7" xfId="1" applyNumberFormat="1" applyFont="1" applyFill="1" applyBorder="1"/>
    <xf numFmtId="0" fontId="1" fillId="4" borderId="8" xfId="1" applyFont="1" applyFill="1" applyBorder="1" applyAlignment="1">
      <alignment horizontal="center" vertical="center"/>
    </xf>
    <xf numFmtId="0" fontId="1" fillId="5" borderId="0" xfId="1" applyFont="1" applyFill="1"/>
    <xf numFmtId="0" fontId="1" fillId="6" borderId="0" xfId="1" applyFont="1" applyFill="1"/>
    <xf numFmtId="1" fontId="0" fillId="2" borderId="9" xfId="1" applyNumberFormat="1" applyFont="1" applyFill="1" applyBorder="1"/>
    <xf numFmtId="1" fontId="0" fillId="2" borderId="10" xfId="1" applyNumberFormat="1" applyFont="1" applyFill="1" applyBorder="1"/>
    <xf numFmtId="1" fontId="5" fillId="0" borderId="9" xfId="1" applyNumberFormat="1" applyFill="1" applyBorder="1"/>
    <xf numFmtId="1" fontId="5" fillId="0" borderId="11" xfId="1" applyNumberFormat="1" applyFill="1" applyBorder="1"/>
    <xf numFmtId="1" fontId="5" fillId="2" borderId="12" xfId="1" applyNumberFormat="1" applyFill="1" applyBorder="1"/>
    <xf numFmtId="1" fontId="5" fillId="0" borderId="10" xfId="1" applyNumberFormat="1" applyFill="1" applyBorder="1"/>
    <xf numFmtId="1" fontId="5" fillId="2" borderId="11" xfId="1" applyNumberFormat="1" applyFill="1" applyBorder="1"/>
    <xf numFmtId="1" fontId="5" fillId="0" borderId="12" xfId="1" applyNumberFormat="1" applyFill="1" applyBorder="1"/>
    <xf numFmtId="0" fontId="2" fillId="0" borderId="2" xfId="1" applyFont="1" applyFill="1" applyBorder="1"/>
    <xf numFmtId="0" fontId="2" fillId="0" borderId="11" xfId="1" applyFont="1" applyFill="1" applyBorder="1"/>
    <xf numFmtId="0" fontId="5" fillId="7" borderId="9" xfId="1" applyFill="1" applyBorder="1"/>
    <xf numFmtId="0" fontId="5" fillId="7" borderId="2" xfId="1" applyFill="1" applyBorder="1"/>
    <xf numFmtId="0" fontId="0" fillId="3" borderId="13" xfId="1" applyFont="1" applyFill="1" applyBorder="1"/>
    <xf numFmtId="0" fontId="1" fillId="4" borderId="14" xfId="1" applyFont="1" applyFill="1" applyBorder="1" applyAlignment="1">
      <alignment horizontal="center" vertical="center"/>
    </xf>
    <xf numFmtId="0" fontId="1" fillId="5" borderId="0" xfId="1" applyFont="1" applyFill="1" applyBorder="1"/>
    <xf numFmtId="1" fontId="0" fillId="2" borderId="15" xfId="1" applyNumberFormat="1" applyFont="1" applyFill="1" applyBorder="1"/>
    <xf numFmtId="1" fontId="0" fillId="2" borderId="16" xfId="1" applyNumberFormat="1" applyFont="1" applyFill="1" applyBorder="1"/>
    <xf numFmtId="1" fontId="5" fillId="0" borderId="15" xfId="1" applyNumberFormat="1" applyFill="1" applyBorder="1"/>
    <xf numFmtId="1" fontId="5" fillId="0" borderId="17" xfId="1" applyNumberFormat="1" applyFill="1" applyBorder="1"/>
    <xf numFmtId="1" fontId="5" fillId="2" borderId="18" xfId="1" applyNumberFormat="1" applyFill="1" applyBorder="1"/>
    <xf numFmtId="1" fontId="5" fillId="0" borderId="16" xfId="1" applyNumberFormat="1" applyFill="1" applyBorder="1"/>
    <xf numFmtId="1" fontId="5" fillId="2" borderId="17" xfId="1" applyNumberFormat="1" applyFill="1" applyBorder="1"/>
    <xf numFmtId="1" fontId="5" fillId="0" borderId="18" xfId="1" applyNumberFormat="1" applyFill="1" applyBorder="1"/>
    <xf numFmtId="1" fontId="5" fillId="0" borderId="19" xfId="1" applyNumberFormat="1" applyFill="1" applyBorder="1"/>
    <xf numFmtId="1" fontId="5" fillId="0" borderId="20" xfId="1" applyNumberFormat="1" applyFill="1" applyBorder="1"/>
    <xf numFmtId="1" fontId="5" fillId="2" borderId="20" xfId="1" applyNumberFormat="1" applyFill="1" applyBorder="1"/>
    <xf numFmtId="1" fontId="2" fillId="0" borderId="20" xfId="1" applyNumberFormat="1" applyFont="1" applyFill="1" applyBorder="1"/>
    <xf numFmtId="0" fontId="2" fillId="0" borderId="21" xfId="1" applyFont="1" applyFill="1" applyBorder="1"/>
    <xf numFmtId="0" fontId="2" fillId="0" borderId="17" xfId="1" applyFont="1" applyFill="1" applyBorder="1"/>
    <xf numFmtId="0" fontId="5" fillId="7" borderId="15" xfId="1" applyFill="1" applyBorder="1"/>
    <xf numFmtId="0" fontId="5" fillId="7" borderId="21" xfId="1" applyFill="1" applyBorder="1"/>
    <xf numFmtId="0" fontId="0" fillId="3" borderId="22" xfId="1" applyFont="1" applyFill="1" applyBorder="1"/>
    <xf numFmtId="0" fontId="1" fillId="4" borderId="23" xfId="1" applyFont="1" applyFill="1" applyBorder="1" applyAlignment="1">
      <alignment horizontal="center" vertical="center"/>
    </xf>
    <xf numFmtId="1" fontId="0" fillId="0" borderId="24" xfId="1" applyNumberFormat="1" applyFont="1" applyFill="1" applyBorder="1"/>
    <xf numFmtId="1" fontId="0" fillId="0" borderId="25" xfId="1" applyNumberFormat="1" applyFont="1" applyFill="1" applyBorder="1"/>
    <xf numFmtId="1" fontId="5" fillId="2" borderId="24" xfId="1" applyNumberFormat="1" applyFill="1" applyBorder="1"/>
    <xf numFmtId="1" fontId="5" fillId="2" borderId="25" xfId="1" applyNumberFormat="1" applyFill="1" applyBorder="1"/>
    <xf numFmtId="1" fontId="5" fillId="2" borderId="26" xfId="1" applyNumberFormat="1" applyFill="1" applyBorder="1"/>
    <xf numFmtId="1" fontId="5" fillId="0" borderId="27" xfId="1" applyNumberFormat="1" applyFill="1" applyBorder="1"/>
    <xf numFmtId="1" fontId="5" fillId="0" borderId="26" xfId="1" applyNumberFormat="1" applyFill="1" applyBorder="1"/>
    <xf numFmtId="1" fontId="5" fillId="2" borderId="27" xfId="1" applyNumberFormat="1" applyFill="1" applyBorder="1"/>
    <xf numFmtId="1" fontId="5" fillId="0" borderId="28" xfId="1" applyNumberFormat="1" applyFill="1" applyBorder="1"/>
    <xf numFmtId="1" fontId="5" fillId="2" borderId="28" xfId="1" applyNumberFormat="1" applyFill="1" applyBorder="1"/>
    <xf numFmtId="1" fontId="2" fillId="0" borderId="28" xfId="1" applyNumberFormat="1" applyFont="1" applyFill="1" applyBorder="1"/>
    <xf numFmtId="0" fontId="2" fillId="0" borderId="28" xfId="1" applyFont="1" applyFill="1" applyBorder="1"/>
    <xf numFmtId="1" fontId="2" fillId="0" borderId="26" xfId="1" applyNumberFormat="1" applyFont="1" applyFill="1" applyBorder="1"/>
    <xf numFmtId="0" fontId="1" fillId="0" borderId="0" xfId="1" applyFont="1" applyBorder="1"/>
    <xf numFmtId="0" fontId="2" fillId="0" borderId="20" xfId="1" applyFont="1" applyFill="1" applyBorder="1"/>
    <xf numFmtId="1" fontId="5" fillId="2" borderId="29" xfId="1" applyNumberFormat="1" applyFill="1" applyBorder="1"/>
    <xf numFmtId="1" fontId="5" fillId="2" borderId="30" xfId="1" applyNumberFormat="1" applyFill="1" applyBorder="1"/>
    <xf numFmtId="1" fontId="5" fillId="0" borderId="29" xfId="1" applyNumberFormat="1" applyFill="1" applyBorder="1"/>
    <xf numFmtId="1" fontId="5" fillId="0" borderId="30" xfId="1" applyNumberFormat="1" applyFill="1" applyBorder="1"/>
    <xf numFmtId="1" fontId="5" fillId="2" borderId="31" xfId="1" applyNumberFormat="1" applyFill="1" applyBorder="1"/>
    <xf numFmtId="1" fontId="5" fillId="0" borderId="32" xfId="1" applyNumberFormat="1" applyFill="1" applyBorder="1"/>
    <xf numFmtId="1" fontId="5" fillId="2" borderId="32" xfId="1" applyNumberFormat="1" applyFill="1" applyBorder="1"/>
    <xf numFmtId="1" fontId="2" fillId="0" borderId="21" xfId="1" applyNumberFormat="1" applyFont="1" applyFill="1" applyBorder="1"/>
    <xf numFmtId="0" fontId="5" fillId="7" borderId="24" xfId="1" applyFill="1" applyBorder="1"/>
    <xf numFmtId="0" fontId="5" fillId="7" borderId="28" xfId="1" applyFill="1" applyBorder="1"/>
    <xf numFmtId="0" fontId="1" fillId="0" borderId="0" xfId="1" applyFont="1" applyFill="1"/>
    <xf numFmtId="0" fontId="0" fillId="3" borderId="17" xfId="1" applyFont="1" applyFill="1" applyBorder="1"/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0" fillId="0" borderId="0" xfId="1" applyFont="1" applyAlignment="1">
      <alignment horizontal="right"/>
    </xf>
    <xf numFmtId="0" fontId="6" fillId="8" borderId="33" xfId="1" applyFont="1" applyFill="1" applyBorder="1" applyAlignment="1">
      <alignment horizontal="center"/>
    </xf>
    <xf numFmtId="16" fontId="7" fillId="8" borderId="34" xfId="1" applyNumberFormat="1" applyFont="1" applyFill="1" applyBorder="1"/>
    <xf numFmtId="0" fontId="6" fillId="8" borderId="3" xfId="1" applyFont="1" applyFill="1" applyBorder="1"/>
    <xf numFmtId="0" fontId="6" fillId="8" borderId="6" xfId="1" applyFont="1" applyFill="1" applyBorder="1"/>
    <xf numFmtId="0" fontId="6" fillId="8" borderId="5" xfId="1" applyFont="1" applyFill="1" applyBorder="1"/>
    <xf numFmtId="0" fontId="6" fillId="8" borderId="4" xfId="1" applyFont="1" applyFill="1" applyBorder="1"/>
    <xf numFmtId="0" fontId="6" fillId="0" borderId="5" xfId="1" applyFont="1" applyFill="1" applyBorder="1"/>
    <xf numFmtId="0" fontId="6" fillId="0" borderId="4" xfId="1" applyFont="1" applyFill="1" applyBorder="1"/>
    <xf numFmtId="0" fontId="6" fillId="0" borderId="3" xfId="1" applyFont="1" applyFill="1" applyBorder="1"/>
    <xf numFmtId="0" fontId="6" fillId="0" borderId="6" xfId="1" applyFont="1" applyFill="1" applyBorder="1"/>
    <xf numFmtId="0" fontId="6" fillId="0" borderId="35" xfId="1" applyFont="1" applyFill="1" applyBorder="1"/>
    <xf numFmtId="0" fontId="6" fillId="0" borderId="36" xfId="1" applyFont="1" applyFill="1" applyBorder="1"/>
    <xf numFmtId="0" fontId="1" fillId="9" borderId="0" xfId="1" applyFont="1" applyFill="1"/>
    <xf numFmtId="0" fontId="6" fillId="8" borderId="37" xfId="1" applyFont="1" applyFill="1" applyBorder="1" applyAlignment="1">
      <alignment horizontal="center"/>
    </xf>
    <xf numFmtId="16" fontId="7" fillId="8" borderId="38" xfId="1" applyNumberFormat="1" applyFont="1" applyFill="1" applyBorder="1"/>
    <xf numFmtId="0" fontId="6" fillId="8" borderId="9" xfId="1" applyFont="1" applyFill="1" applyBorder="1"/>
    <xf numFmtId="0" fontId="6" fillId="8" borderId="11" xfId="1" applyFont="1" applyFill="1" applyBorder="1"/>
    <xf numFmtId="0" fontId="6" fillId="8" borderId="12" xfId="1" applyFont="1" applyFill="1" applyBorder="1"/>
    <xf numFmtId="0" fontId="6" fillId="8" borderId="10" xfId="1" applyFont="1" applyFill="1" applyBorder="1"/>
    <xf numFmtId="0" fontId="6" fillId="0" borderId="12" xfId="1" applyFont="1" applyFill="1" applyBorder="1"/>
    <xf numFmtId="0" fontId="6" fillId="0" borderId="10" xfId="1" applyFont="1" applyFill="1" applyBorder="1"/>
    <xf numFmtId="0" fontId="6" fillId="0" borderId="9" xfId="1" applyFont="1" applyFill="1" applyBorder="1"/>
    <xf numFmtId="0" fontId="6" fillId="0" borderId="11" xfId="1" applyFont="1" applyFill="1" applyBorder="1"/>
    <xf numFmtId="0" fontId="6" fillId="8" borderId="39" xfId="1" applyFont="1" applyFill="1" applyBorder="1" applyAlignment="1">
      <alignment horizontal="center"/>
    </xf>
    <xf numFmtId="16" fontId="7" fillId="8" borderId="40" xfId="1" applyNumberFormat="1" applyFont="1" applyFill="1" applyBorder="1"/>
    <xf numFmtId="0" fontId="6" fillId="8" borderId="15" xfId="1" applyFont="1" applyFill="1" applyBorder="1"/>
    <xf numFmtId="0" fontId="6" fillId="8" borderId="17" xfId="1" applyFont="1" applyFill="1" applyBorder="1"/>
    <xf numFmtId="0" fontId="6" fillId="8" borderId="18" xfId="1" applyFont="1" applyFill="1" applyBorder="1"/>
    <xf numFmtId="0" fontId="6" fillId="8" borderId="16" xfId="1" applyFont="1" applyFill="1" applyBorder="1"/>
    <xf numFmtId="0" fontId="6" fillId="0" borderId="18" xfId="1" applyFont="1" applyFill="1" applyBorder="1"/>
    <xf numFmtId="0" fontId="6" fillId="0" borderId="16" xfId="1" applyFont="1" applyFill="1" applyBorder="1"/>
    <xf numFmtId="0" fontId="6" fillId="0" borderId="15" xfId="1" applyFont="1" applyFill="1" applyBorder="1"/>
    <xf numFmtId="0" fontId="6" fillId="0" borderId="17" xfId="1" applyFont="1" applyFill="1" applyBorder="1"/>
    <xf numFmtId="0" fontId="4" fillId="0" borderId="0" xfId="1" applyFont="1"/>
    <xf numFmtId="0" fontId="1" fillId="0" borderId="0" xfId="1" applyFont="1" applyAlignment="1">
      <alignment horizontal="center"/>
    </xf>
    <xf numFmtId="0" fontId="0" fillId="0" borderId="2" xfId="1" applyFont="1" applyBorder="1"/>
    <xf numFmtId="0" fontId="7" fillId="8" borderId="33" xfId="1" applyFont="1" applyFill="1" applyBorder="1"/>
    <xf numFmtId="0" fontId="7" fillId="8" borderId="37" xfId="1" applyFont="1" applyFill="1" applyBorder="1"/>
    <xf numFmtId="0" fontId="7" fillId="8" borderId="39" xfId="1" applyFont="1" applyFill="1" applyBorder="1"/>
    <xf numFmtId="0" fontId="2" fillId="0" borderId="0" xfId="1" applyFont="1"/>
    <xf numFmtId="164" fontId="5" fillId="0" borderId="0" xfId="1" applyNumberFormat="1" applyAlignment="1">
      <alignment horizontal="center" textRotation="90"/>
    </xf>
    <xf numFmtId="164" fontId="5" fillId="0" borderId="0" xfId="1" applyNumberFormat="1"/>
    <xf numFmtId="164" fontId="6" fillId="0" borderId="0" xfId="1" applyNumberFormat="1" applyFont="1" applyAlignment="1">
      <alignment horizontal="center"/>
    </xf>
    <xf numFmtId="164" fontId="6" fillId="8" borderId="33" xfId="1" applyNumberFormat="1" applyFont="1" applyFill="1" applyBorder="1"/>
    <xf numFmtId="164" fontId="6" fillId="8" borderId="37" xfId="1" applyNumberFormat="1" applyFont="1" applyFill="1" applyBorder="1"/>
    <xf numFmtId="164" fontId="6" fillId="8" borderId="39" xfId="1" applyNumberFormat="1" applyFont="1" applyFill="1" applyBorder="1"/>
    <xf numFmtId="0" fontId="11" fillId="11" borderId="41" xfId="1" applyFont="1" applyFill="1" applyBorder="1" applyAlignment="1">
      <alignment horizontal="center"/>
    </xf>
    <xf numFmtId="0" fontId="12" fillId="12" borderId="42" xfId="1" applyFont="1" applyFill="1" applyBorder="1" applyAlignment="1">
      <alignment horizontal="center"/>
    </xf>
    <xf numFmtId="0" fontId="12" fillId="13" borderId="0" xfId="1" applyFont="1" applyFill="1"/>
    <xf numFmtId="1" fontId="12" fillId="13" borderId="2" xfId="1" applyNumberFormat="1" applyFont="1" applyFill="1" applyBorder="1"/>
    <xf numFmtId="1" fontId="12" fillId="13" borderId="43" xfId="1" applyNumberFormat="1" applyFont="1" applyFill="1" applyBorder="1"/>
    <xf numFmtId="1" fontId="12" fillId="13" borderId="6" xfId="1" applyNumberFormat="1" applyFont="1" applyFill="1" applyBorder="1"/>
    <xf numFmtId="0" fontId="12" fillId="13" borderId="2" xfId="1" applyFont="1" applyFill="1" applyBorder="1"/>
    <xf numFmtId="0" fontId="12" fillId="13" borderId="11" xfId="1" applyFont="1" applyFill="1" applyBorder="1"/>
    <xf numFmtId="1" fontId="12" fillId="13" borderId="20" xfId="1" applyNumberFormat="1" applyFont="1" applyFill="1" applyBorder="1"/>
    <xf numFmtId="0" fontId="12" fillId="13" borderId="21" xfId="1" applyFont="1" applyFill="1" applyBorder="1"/>
    <xf numFmtId="0" fontId="12" fillId="13" borderId="17" xfId="1" applyFont="1" applyFill="1" applyBorder="1"/>
    <xf numFmtId="0" fontId="12" fillId="12" borderId="23" xfId="1" applyFont="1" applyFill="1" applyBorder="1" applyAlignment="1">
      <alignment horizontal="center" vertical="center"/>
    </xf>
    <xf numFmtId="1" fontId="12" fillId="13" borderId="28" xfId="1" applyNumberFormat="1" applyFont="1" applyFill="1" applyBorder="1"/>
    <xf numFmtId="0" fontId="12" fillId="13" borderId="28" xfId="1" applyFont="1" applyFill="1" applyBorder="1"/>
    <xf numFmtId="1" fontId="12" fillId="13" borderId="26" xfId="1" applyNumberFormat="1" applyFont="1" applyFill="1" applyBorder="1"/>
    <xf numFmtId="0" fontId="12" fillId="13" borderId="20" xfId="1" applyFont="1" applyFill="1" applyBorder="1"/>
    <xf numFmtId="0" fontId="12" fillId="13" borderId="44" xfId="1" applyFont="1" applyFill="1" applyBorder="1"/>
    <xf numFmtId="0" fontId="12" fillId="13" borderId="19" xfId="1" applyFont="1" applyFill="1" applyBorder="1"/>
    <xf numFmtId="0" fontId="12" fillId="13" borderId="45" xfId="1" applyFont="1" applyFill="1" applyBorder="1"/>
    <xf numFmtId="0" fontId="12" fillId="13" borderId="31" xfId="1" applyFont="1" applyFill="1" applyBorder="1"/>
    <xf numFmtId="0" fontId="12" fillId="13" borderId="43" xfId="1" applyFont="1" applyFill="1" applyBorder="1"/>
    <xf numFmtId="1" fontId="12" fillId="13" borderId="21" xfId="1" applyNumberFormat="1" applyFont="1" applyFill="1" applyBorder="1"/>
    <xf numFmtId="1" fontId="5" fillId="14" borderId="2" xfId="1" applyNumberFormat="1" applyFill="1" applyBorder="1"/>
    <xf numFmtId="16" fontId="7" fillId="8" borderId="37" xfId="1" applyNumberFormat="1" applyFont="1" applyFill="1" applyBorder="1"/>
    <xf numFmtId="1" fontId="5" fillId="15" borderId="3" xfId="1" applyNumberFormat="1" applyFont="1" applyFill="1" applyBorder="1"/>
    <xf numFmtId="0" fontId="5" fillId="15" borderId="43" xfId="1" applyFont="1" applyFill="1" applyBorder="1"/>
    <xf numFmtId="0" fontId="5" fillId="15" borderId="9" xfId="1" applyFont="1" applyFill="1" applyBorder="1"/>
    <xf numFmtId="0" fontId="5" fillId="15" borderId="2" xfId="1" applyFont="1" applyFill="1" applyBorder="1"/>
    <xf numFmtId="0" fontId="5" fillId="15" borderId="15" xfId="1" applyFont="1" applyFill="1" applyBorder="1"/>
    <xf numFmtId="0" fontId="5" fillId="15" borderId="21" xfId="1" applyFont="1" applyFill="1" applyBorder="1"/>
    <xf numFmtId="0" fontId="5" fillId="15" borderId="3" xfId="1" applyFont="1" applyFill="1" applyBorder="1"/>
    <xf numFmtId="0" fontId="5" fillId="15" borderId="29" xfId="1" applyFont="1" applyFill="1" applyBorder="1"/>
    <xf numFmtId="0" fontId="5" fillId="15" borderId="45" xfId="1" applyFont="1" applyFill="1" applyBorder="1"/>
    <xf numFmtId="0" fontId="5" fillId="12" borderId="8" xfId="1" applyFont="1" applyFill="1" applyBorder="1" applyAlignment="1">
      <alignment horizontal="center" vertical="center"/>
    </xf>
    <xf numFmtId="0" fontId="5" fillId="12" borderId="14" xfId="1" applyFont="1" applyFill="1" applyBorder="1" applyAlignment="1">
      <alignment horizontal="center" vertical="center"/>
    </xf>
    <xf numFmtId="0" fontId="5" fillId="12" borderId="23" xfId="1" applyFont="1" applyFill="1" applyBorder="1" applyAlignment="1">
      <alignment horizontal="center" vertical="center"/>
    </xf>
    <xf numFmtId="16" fontId="7" fillId="8" borderId="33" xfId="1" applyNumberFormat="1" applyFont="1" applyFill="1" applyBorder="1"/>
    <xf numFmtId="0" fontId="5" fillId="13" borderId="0" xfId="1" applyFont="1" applyFill="1" applyAlignment="1">
      <alignment horizontal="center" textRotation="90"/>
    </xf>
    <xf numFmtId="0" fontId="5" fillId="16" borderId="0" xfId="1" applyFont="1" applyFill="1" applyAlignment="1">
      <alignment horizontal="center" textRotation="90"/>
    </xf>
    <xf numFmtId="0" fontId="5" fillId="13" borderId="0" xfId="1" applyFont="1" applyFill="1"/>
    <xf numFmtId="0" fontId="10" fillId="13" borderId="0" xfId="1" applyFont="1" applyFill="1"/>
    <xf numFmtId="0" fontId="5" fillId="17" borderId="0" xfId="1" applyFont="1" applyFill="1"/>
    <xf numFmtId="0" fontId="5" fillId="16" borderId="0" xfId="1" applyFont="1" applyFill="1"/>
    <xf numFmtId="0" fontId="5" fillId="17" borderId="0" xfId="1" applyFont="1" applyFill="1" applyBorder="1"/>
    <xf numFmtId="0" fontId="5" fillId="13" borderId="0" xfId="1" applyFont="1" applyFill="1" applyBorder="1"/>
    <xf numFmtId="0" fontId="5" fillId="18" borderId="0" xfId="1" applyFont="1" applyFill="1"/>
    <xf numFmtId="0" fontId="5" fillId="0" borderId="0" xfId="1" applyFont="1"/>
    <xf numFmtId="1" fontId="0" fillId="3" borderId="46" xfId="1" applyNumberFormat="1" applyFont="1" applyFill="1" applyBorder="1"/>
    <xf numFmtId="3" fontId="5" fillId="17" borderId="0" xfId="1" applyNumberFormat="1" applyFont="1" applyFill="1" applyBorder="1"/>
    <xf numFmtId="3" fontId="5" fillId="17" borderId="0" xfId="1" applyNumberFormat="1" applyFont="1" applyFill="1"/>
    <xf numFmtId="0" fontId="5" fillId="17" borderId="47" xfId="1" applyFont="1" applyFill="1" applyBorder="1"/>
    <xf numFmtId="3" fontId="5" fillId="17" borderId="47" xfId="1" applyNumberFormat="1" applyFont="1" applyFill="1" applyBorder="1"/>
    <xf numFmtId="0" fontId="5" fillId="16" borderId="47" xfId="1" applyFont="1" applyFill="1" applyBorder="1"/>
    <xf numFmtId="1" fontId="5" fillId="19" borderId="5" xfId="1" applyNumberFormat="1" applyFill="1" applyBorder="1"/>
    <xf numFmtId="1" fontId="5" fillId="19" borderId="17" xfId="1" applyNumberFormat="1" applyFill="1" applyBorder="1"/>
    <xf numFmtId="1" fontId="5" fillId="19" borderId="6" xfId="1" applyNumberFormat="1" applyFill="1" applyBorder="1"/>
    <xf numFmtId="1" fontId="5" fillId="19" borderId="12" xfId="1" applyNumberFormat="1" applyFill="1" applyBorder="1"/>
    <xf numFmtId="1" fontId="5" fillId="19" borderId="11" xfId="1" applyNumberFormat="1" applyFill="1" applyBorder="1"/>
    <xf numFmtId="1" fontId="5" fillId="19" borderId="18" xfId="1" applyNumberFormat="1" applyFill="1" applyBorder="1"/>
    <xf numFmtId="0" fontId="5" fillId="15" borderId="48" xfId="1" applyFont="1" applyFill="1" applyBorder="1"/>
    <xf numFmtId="0" fontId="12" fillId="0" borderId="0" xfId="1" applyFont="1" applyAlignment="1">
      <alignment horizontal="center" textRotation="90"/>
    </xf>
    <xf numFmtId="0" fontId="12" fillId="13" borderId="0" xfId="1" applyFont="1" applyFill="1" applyAlignment="1">
      <alignment horizontal="center" textRotation="90"/>
    </xf>
    <xf numFmtId="0" fontId="12" fillId="13" borderId="49" xfId="1" applyFont="1" applyFill="1" applyBorder="1"/>
    <xf numFmtId="0" fontId="12" fillId="0" borderId="0" xfId="1" applyFont="1"/>
    <xf numFmtId="0" fontId="13" fillId="0" borderId="0" xfId="1" applyFont="1" applyAlignment="1">
      <alignment horizontal="center"/>
    </xf>
    <xf numFmtId="0" fontId="14" fillId="0" borderId="0" xfId="1" applyFont="1"/>
    <xf numFmtId="1" fontId="5" fillId="13" borderId="3" xfId="1" applyNumberFormat="1" applyFill="1" applyBorder="1"/>
    <xf numFmtId="1" fontId="5" fillId="13" borderId="4" xfId="1" applyNumberFormat="1" applyFill="1" applyBorder="1"/>
    <xf numFmtId="1" fontId="5" fillId="13" borderId="9" xfId="1" applyNumberFormat="1" applyFill="1" applyBorder="1"/>
    <xf numFmtId="1" fontId="5" fillId="13" borderId="10" xfId="1" applyNumberFormat="1" applyFill="1" applyBorder="1"/>
    <xf numFmtId="1" fontId="5" fillId="13" borderId="15" xfId="1" applyNumberFormat="1" applyFill="1" applyBorder="1"/>
    <xf numFmtId="1" fontId="5" fillId="13" borderId="16" xfId="1" applyNumberFormat="1" applyFill="1" applyBorder="1"/>
    <xf numFmtId="1" fontId="9" fillId="20" borderId="4" xfId="1" applyNumberFormat="1" applyFont="1" applyFill="1" applyBorder="1"/>
    <xf numFmtId="1" fontId="9" fillId="20" borderId="9" xfId="1" applyNumberFormat="1" applyFont="1" applyFill="1" applyBorder="1"/>
    <xf numFmtId="1" fontId="9" fillId="20" borderId="10" xfId="1" applyNumberFormat="1" applyFont="1" applyFill="1" applyBorder="1"/>
    <xf numFmtId="1" fontId="9" fillId="20" borderId="16" xfId="1" applyNumberFormat="1" applyFont="1" applyFill="1" applyBorder="1"/>
    <xf numFmtId="1" fontId="5" fillId="13" borderId="29" xfId="1" applyNumberFormat="1" applyFill="1" applyBorder="1"/>
    <xf numFmtId="1" fontId="5" fillId="13" borderId="30" xfId="1" applyNumberFormat="1" applyFill="1" applyBorder="1"/>
    <xf numFmtId="1" fontId="9" fillId="20" borderId="3" xfId="1" applyNumberFormat="1" applyFont="1" applyFill="1" applyBorder="1"/>
    <xf numFmtId="0" fontId="5" fillId="13" borderId="0" xfId="1" applyFill="1"/>
    <xf numFmtId="0" fontId="9" fillId="13" borderId="11" xfId="1" applyFont="1" applyFill="1" applyBorder="1"/>
    <xf numFmtId="0" fontId="9" fillId="13" borderId="3" xfId="1" applyFont="1" applyFill="1" applyBorder="1"/>
    <xf numFmtId="0" fontId="9" fillId="13" borderId="6" xfId="1" applyFont="1" applyFill="1" applyBorder="1"/>
    <xf numFmtId="1" fontId="9" fillId="20" borderId="15" xfId="1" applyNumberFormat="1" applyFont="1" applyFill="1" applyBorder="1"/>
    <xf numFmtId="165" fontId="10" fillId="11" borderId="7" xfId="1" applyNumberFormat="1" applyFont="1" applyFill="1" applyBorder="1"/>
    <xf numFmtId="165" fontId="10" fillId="11" borderId="22" xfId="1" applyNumberFormat="1" applyFont="1" applyFill="1" applyBorder="1"/>
    <xf numFmtId="1" fontId="9" fillId="20" borderId="3" xfId="1" applyNumberFormat="1" applyFont="1" applyFill="1" applyBorder="1"/>
    <xf numFmtId="165" fontId="10" fillId="11" borderId="50" xfId="1" applyNumberFormat="1" applyFont="1" applyFill="1" applyBorder="1"/>
    <xf numFmtId="0" fontId="9" fillId="13" borderId="5" xfId="1" applyFont="1" applyFill="1" applyBorder="1"/>
    <xf numFmtId="0" fontId="9" fillId="13" borderId="6" xfId="1" applyFont="1" applyFill="1" applyBorder="1"/>
    <xf numFmtId="0" fontId="9" fillId="13" borderId="12" xfId="1" applyFont="1" applyFill="1" applyBorder="1"/>
    <xf numFmtId="0" fontId="9" fillId="13" borderId="11" xfId="1" applyFont="1" applyFill="1" applyBorder="1"/>
    <xf numFmtId="0" fontId="9" fillId="13" borderId="10" xfId="1" applyFont="1" applyFill="1" applyBorder="1"/>
    <xf numFmtId="0" fontId="9" fillId="13" borderId="16" xfId="1" applyFont="1" applyFill="1" applyBorder="1"/>
    <xf numFmtId="0" fontId="9" fillId="13" borderId="3" xfId="1" applyFont="1" applyFill="1" applyBorder="1"/>
    <xf numFmtId="0" fontId="9" fillId="13" borderId="9" xfId="1" applyFont="1" applyFill="1" applyBorder="1"/>
    <xf numFmtId="0" fontId="9" fillId="13" borderId="15" xfId="1" applyFont="1" applyFill="1" applyBorder="1"/>
    <xf numFmtId="0" fontId="9" fillId="13" borderId="17" xfId="1" applyFont="1" applyFill="1" applyBorder="1"/>
    <xf numFmtId="1" fontId="9" fillId="21" borderId="3" xfId="1" applyNumberFormat="1" applyFont="1" applyFill="1" applyBorder="1"/>
    <xf numFmtId="1" fontId="5" fillId="21" borderId="6" xfId="1" applyNumberFormat="1" applyFill="1" applyBorder="1"/>
    <xf numFmtId="1" fontId="5" fillId="22" borderId="5" xfId="1" applyNumberFormat="1" applyFill="1" applyBorder="1"/>
    <xf numFmtId="1" fontId="5" fillId="22" borderId="6" xfId="1" applyNumberFormat="1" applyFill="1" applyBorder="1"/>
    <xf numFmtId="1" fontId="9" fillId="21" borderId="9" xfId="1" applyNumberFormat="1" applyFont="1" applyFill="1" applyBorder="1"/>
    <xf numFmtId="1" fontId="5" fillId="21" borderId="11" xfId="1" applyNumberFormat="1" applyFill="1" applyBorder="1"/>
    <xf numFmtId="1" fontId="5" fillId="22" borderId="12" xfId="1" applyNumberFormat="1" applyFill="1" applyBorder="1"/>
    <xf numFmtId="1" fontId="5" fillId="22" borderId="11" xfId="1" applyNumberFormat="1" applyFill="1" applyBorder="1"/>
    <xf numFmtId="1" fontId="9" fillId="21" borderId="15" xfId="1" applyNumberFormat="1" applyFont="1" applyFill="1" applyBorder="1"/>
    <xf numFmtId="1" fontId="5" fillId="21" borderId="17" xfId="1" applyNumberFormat="1" applyFill="1" applyBorder="1"/>
    <xf numFmtId="1" fontId="5" fillId="22" borderId="18" xfId="1" applyNumberFormat="1" applyFill="1" applyBorder="1"/>
    <xf numFmtId="1" fontId="5" fillId="22" borderId="17" xfId="1" applyNumberFormat="1" applyFill="1" applyBorder="1"/>
    <xf numFmtId="1" fontId="5" fillId="21" borderId="24" xfId="1" applyNumberFormat="1" applyFill="1" applyBorder="1"/>
    <xf numFmtId="1" fontId="5" fillId="21" borderId="26" xfId="1" applyNumberFormat="1" applyFill="1" applyBorder="1"/>
    <xf numFmtId="1" fontId="5" fillId="22" borderId="27" xfId="1" applyNumberFormat="1" applyFill="1" applyBorder="1"/>
    <xf numFmtId="1" fontId="5" fillId="22" borderId="26" xfId="1" applyNumberFormat="1" applyFill="1" applyBorder="1"/>
    <xf numFmtId="1" fontId="5" fillId="21" borderId="29" xfId="1" applyNumberFormat="1" applyFill="1" applyBorder="1"/>
    <xf numFmtId="1" fontId="5" fillId="21" borderId="31" xfId="1" applyNumberFormat="1" applyFill="1" applyBorder="1"/>
    <xf numFmtId="1" fontId="5" fillId="22" borderId="32" xfId="1" applyNumberFormat="1" applyFill="1" applyBorder="1"/>
    <xf numFmtId="1" fontId="5" fillId="22" borderId="31" xfId="1" applyNumberFormat="1" applyFill="1" applyBorder="1"/>
    <xf numFmtId="0" fontId="9" fillId="23" borderId="9" xfId="1" applyFont="1" applyFill="1" applyBorder="1"/>
    <xf numFmtId="1" fontId="9" fillId="21" borderId="3" xfId="1" applyNumberFormat="1" applyFont="1" applyFill="1" applyBorder="1"/>
    <xf numFmtId="1" fontId="9" fillId="21" borderId="9" xfId="1" applyNumberFormat="1" applyFont="1" applyFill="1" applyBorder="1"/>
    <xf numFmtId="1" fontId="5" fillId="22" borderId="3" xfId="1" applyNumberFormat="1" applyFill="1" applyBorder="1"/>
    <xf numFmtId="1" fontId="5" fillId="22" borderId="4" xfId="1" applyNumberFormat="1" applyFill="1" applyBorder="1"/>
    <xf numFmtId="1" fontId="5" fillId="22" borderId="9" xfId="1" applyNumberFormat="1" applyFill="1" applyBorder="1"/>
    <xf numFmtId="1" fontId="5" fillId="22" borderId="10" xfId="1" applyNumberFormat="1" applyFill="1" applyBorder="1"/>
    <xf numFmtId="1" fontId="5" fillId="22" borderId="15" xfId="1" applyNumberFormat="1" applyFill="1" applyBorder="1"/>
    <xf numFmtId="1" fontId="5" fillId="22" borderId="16" xfId="1" applyNumberFormat="1" applyFill="1" applyBorder="1"/>
    <xf numFmtId="1" fontId="9" fillId="22" borderId="24" xfId="1" applyNumberFormat="1" applyFont="1" applyFill="1" applyBorder="1"/>
    <xf numFmtId="1" fontId="9" fillId="22" borderId="25" xfId="1" applyNumberFormat="1" applyFont="1" applyFill="1" applyBorder="1"/>
    <xf numFmtId="1" fontId="5" fillId="22" borderId="29" xfId="1" applyNumberFormat="1" applyFill="1" applyBorder="1"/>
    <xf numFmtId="1" fontId="5" fillId="22" borderId="30" xfId="1" applyNumberFormat="1" applyFill="1" applyBorder="1"/>
    <xf numFmtId="1" fontId="9" fillId="21" borderId="4" xfId="1" applyNumberFormat="1" applyFont="1" applyFill="1" applyBorder="1"/>
    <xf numFmtId="1" fontId="9" fillId="21" borderId="3" xfId="1" applyNumberFormat="1" applyFont="1" applyFill="1" applyBorder="1"/>
    <xf numFmtId="1" fontId="9" fillId="21" borderId="4" xfId="1" applyNumberFormat="1" applyFont="1" applyFill="1" applyBorder="1"/>
    <xf numFmtId="1" fontId="9" fillId="21" borderId="9" xfId="1" applyNumberFormat="1" applyFont="1" applyFill="1" applyBorder="1"/>
    <xf numFmtId="1" fontId="9" fillId="21" borderId="10" xfId="1" applyNumberFormat="1" applyFont="1" applyFill="1" applyBorder="1"/>
    <xf numFmtId="1" fontId="9" fillId="21" borderId="10" xfId="1" applyNumberFormat="1" applyFont="1" applyFill="1" applyBorder="1"/>
    <xf numFmtId="1" fontId="5" fillId="21" borderId="30" xfId="1" applyNumberFormat="1" applyFill="1" applyBorder="1"/>
    <xf numFmtId="14" fontId="7" fillId="8" borderId="37" xfId="1" applyNumberFormat="1" applyFont="1" applyFill="1" applyBorder="1"/>
    <xf numFmtId="1" fontId="9" fillId="20" borderId="4" xfId="1" applyNumberFormat="1" applyFont="1" applyFill="1" applyBorder="1"/>
    <xf numFmtId="1" fontId="9" fillId="20" borderId="10" xfId="1" applyNumberFormat="1" applyFont="1" applyFill="1" applyBorder="1"/>
    <xf numFmtId="1" fontId="9" fillId="21" borderId="3" xfId="1" applyNumberFormat="1" applyFont="1" applyFill="1" applyBorder="1"/>
    <xf numFmtId="1" fontId="9" fillId="21" borderId="9" xfId="1" applyNumberFormat="1" applyFont="1" applyFill="1" applyBorder="1"/>
    <xf numFmtId="1" fontId="9" fillId="21" borderId="15" xfId="1" applyNumberFormat="1" applyFont="1" applyFill="1" applyBorder="1"/>
    <xf numFmtId="1" fontId="9" fillId="20" borderId="3" xfId="1" applyNumberFormat="1" applyFont="1" applyFill="1" applyBorder="1"/>
    <xf numFmtId="1" fontId="5" fillId="13" borderId="6" xfId="1" applyNumberFormat="1" applyFill="1" applyBorder="1"/>
    <xf numFmtId="1" fontId="5" fillId="13" borderId="11" xfId="1" applyNumberFormat="1" applyFill="1" applyBorder="1"/>
    <xf numFmtId="1" fontId="5" fillId="13" borderId="17" xfId="1" applyNumberFormat="1" applyFill="1" applyBorder="1"/>
    <xf numFmtId="1" fontId="9" fillId="13" borderId="24" xfId="1" applyNumberFormat="1" applyFont="1" applyFill="1" applyBorder="1"/>
    <xf numFmtId="1" fontId="9" fillId="13" borderId="25" xfId="1" applyNumberFormat="1" applyFont="1" applyFill="1" applyBorder="1"/>
    <xf numFmtId="164" fontId="6" fillId="24" borderId="37" xfId="1" applyNumberFormat="1" applyFont="1" applyFill="1" applyBorder="1"/>
    <xf numFmtId="0" fontId="7" fillId="24" borderId="37" xfId="1" applyFont="1" applyFill="1" applyBorder="1"/>
    <xf numFmtId="164" fontId="6" fillId="24" borderId="39" xfId="1" applyNumberFormat="1" applyFont="1" applyFill="1" applyBorder="1"/>
    <xf numFmtId="0" fontId="7" fillId="24" borderId="39" xfId="1" applyFont="1" applyFill="1" applyBorder="1"/>
    <xf numFmtId="164" fontId="5" fillId="13" borderId="0" xfId="1" applyNumberFormat="1" applyFill="1"/>
    <xf numFmtId="0" fontId="1" fillId="13" borderId="0" xfId="1" applyFont="1" applyFill="1"/>
    <xf numFmtId="1" fontId="9" fillId="25" borderId="3" xfId="1" applyNumberFormat="1" applyFont="1" applyFill="1" applyBorder="1"/>
    <xf numFmtId="1" fontId="9" fillId="25" borderId="4" xfId="1" applyNumberFormat="1" applyFont="1" applyFill="1" applyBorder="1"/>
    <xf numFmtId="1" fontId="9" fillId="25" borderId="9" xfId="1" applyNumberFormat="1" applyFont="1" applyFill="1" applyBorder="1"/>
    <xf numFmtId="1" fontId="9" fillId="25" borderId="10" xfId="1" applyNumberFormat="1" applyFont="1" applyFill="1" applyBorder="1"/>
    <xf numFmtId="1" fontId="9" fillId="25" borderId="15" xfId="1" applyNumberFormat="1" applyFont="1" applyFill="1" applyBorder="1"/>
    <xf numFmtId="1" fontId="9" fillId="25" borderId="16" xfId="1" applyNumberFormat="1" applyFont="1" applyFill="1" applyBorder="1"/>
    <xf numFmtId="1" fontId="5" fillId="25" borderId="29" xfId="1" applyNumberFormat="1" applyFill="1" applyBorder="1"/>
    <xf numFmtId="1" fontId="5" fillId="25" borderId="30" xfId="1" applyNumberFormat="1" applyFill="1" applyBorder="1"/>
    <xf numFmtId="1" fontId="5" fillId="25" borderId="5" xfId="1" applyNumberFormat="1" applyFill="1" applyBorder="1"/>
    <xf numFmtId="1" fontId="5" fillId="25" borderId="51" xfId="1" applyNumberFormat="1" applyFill="1" applyBorder="1"/>
    <xf numFmtId="1" fontId="5" fillId="25" borderId="12" xfId="1" applyNumberFormat="1" applyFill="1" applyBorder="1"/>
    <xf numFmtId="1" fontId="5" fillId="25" borderId="52" xfId="1" applyNumberFormat="1" applyFill="1" applyBorder="1"/>
    <xf numFmtId="1" fontId="5" fillId="25" borderId="18" xfId="1" applyNumberFormat="1" applyFill="1" applyBorder="1"/>
    <xf numFmtId="1" fontId="5" fillId="25" borderId="53" xfId="1" applyNumberFormat="1" applyFill="1" applyBorder="1"/>
    <xf numFmtId="1" fontId="5" fillId="25" borderId="24" xfId="1" applyNumberFormat="1" applyFill="1" applyBorder="1"/>
    <xf numFmtId="1" fontId="5" fillId="25" borderId="25" xfId="1" applyNumberFormat="1" applyFill="1" applyBorder="1"/>
    <xf numFmtId="1" fontId="5" fillId="25" borderId="6" xfId="1" applyNumberFormat="1" applyFill="1" applyBorder="1"/>
    <xf numFmtId="1" fontId="5" fillId="25" borderId="11" xfId="1" applyNumberFormat="1" applyFill="1" applyBorder="1"/>
    <xf numFmtId="1" fontId="5" fillId="25" borderId="17" xfId="1" applyNumberFormat="1" applyFill="1" applyBorder="1"/>
    <xf numFmtId="1" fontId="9" fillId="25" borderId="15" xfId="1" applyNumberFormat="1" applyFont="1" applyFill="1" applyBorder="1"/>
    <xf numFmtId="164" fontId="6" fillId="26" borderId="37" xfId="1" applyNumberFormat="1" applyFont="1" applyFill="1" applyBorder="1"/>
    <xf numFmtId="16" fontId="7" fillId="26" borderId="37" xfId="1" applyNumberFormat="1" applyFont="1" applyFill="1" applyBorder="1"/>
    <xf numFmtId="0" fontId="7" fillId="26" borderId="37" xfId="1" applyFont="1" applyFill="1" applyBorder="1"/>
    <xf numFmtId="164" fontId="6" fillId="26" borderId="33" xfId="1" applyNumberFormat="1" applyFont="1" applyFill="1" applyBorder="1"/>
    <xf numFmtId="0" fontId="7" fillId="26" borderId="33" xfId="1" applyFont="1" applyFill="1" applyBorder="1"/>
    <xf numFmtId="16" fontId="7" fillId="26" borderId="33" xfId="1" applyNumberFormat="1" applyFont="1" applyFill="1" applyBorder="1"/>
    <xf numFmtId="0" fontId="9" fillId="23" borderId="11" xfId="1" applyFont="1" applyFill="1" applyBorder="1"/>
    <xf numFmtId="1" fontId="9" fillId="21" borderId="16" xfId="1" applyNumberFormat="1" applyFont="1" applyFill="1" applyBorder="1"/>
    <xf numFmtId="1" fontId="9" fillId="27" borderId="3" xfId="1" applyNumberFormat="1" applyFont="1" applyFill="1" applyBorder="1"/>
    <xf numFmtId="1" fontId="9" fillId="27" borderId="4" xfId="1" applyNumberFormat="1" applyFont="1" applyFill="1" applyBorder="1"/>
    <xf numFmtId="1" fontId="9" fillId="27" borderId="9" xfId="1" applyNumberFormat="1" applyFont="1" applyFill="1" applyBorder="1"/>
    <xf numFmtId="1" fontId="9" fillId="27" borderId="10" xfId="1" applyNumberFormat="1" applyFont="1" applyFill="1" applyBorder="1"/>
    <xf numFmtId="1" fontId="5" fillId="27" borderId="29" xfId="1" applyNumberFormat="1" applyFill="1" applyBorder="1"/>
    <xf numFmtId="1" fontId="5" fillId="27" borderId="30" xfId="1" applyNumberFormat="1" applyFill="1" applyBorder="1"/>
    <xf numFmtId="1" fontId="5" fillId="21" borderId="25" xfId="1" applyNumberFormat="1" applyFill="1" applyBorder="1"/>
    <xf numFmtId="1" fontId="10" fillId="21" borderId="3" xfId="1" applyNumberFormat="1" applyFont="1" applyFill="1" applyBorder="1"/>
    <xf numFmtId="1" fontId="5" fillId="21" borderId="6" xfId="1" applyNumberFormat="1" applyFont="1" applyFill="1" applyBorder="1"/>
    <xf numFmtId="1" fontId="10" fillId="21" borderId="9" xfId="1" applyNumberFormat="1" applyFont="1" applyFill="1" applyBorder="1"/>
    <xf numFmtId="1" fontId="5" fillId="21" borderId="11" xfId="1" applyNumberFormat="1" applyFont="1" applyFill="1" applyBorder="1"/>
    <xf numFmtId="1" fontId="5" fillId="21" borderId="29" xfId="1" applyNumberFormat="1" applyFont="1" applyFill="1" applyBorder="1"/>
    <xf numFmtId="1" fontId="5" fillId="21" borderId="31" xfId="1" applyNumberFormat="1" applyFont="1" applyFill="1" applyBorder="1"/>
    <xf numFmtId="1" fontId="5" fillId="23" borderId="3" xfId="1" applyNumberFormat="1" applyFill="1" applyBorder="1"/>
    <xf numFmtId="1" fontId="5" fillId="23" borderId="4" xfId="1" applyNumberFormat="1" applyFill="1" applyBorder="1"/>
    <xf numFmtId="1" fontId="5" fillId="23" borderId="9" xfId="1" applyNumberFormat="1" applyFill="1" applyBorder="1"/>
    <xf numFmtId="1" fontId="5" fillId="23" borderId="10" xfId="1" applyNumberFormat="1" applyFill="1" applyBorder="1"/>
    <xf numFmtId="1" fontId="5" fillId="23" borderId="29" xfId="1" applyNumberFormat="1" applyFill="1" applyBorder="1"/>
    <xf numFmtId="1" fontId="5" fillId="23" borderId="30" xfId="1" applyNumberFormat="1" applyFill="1" applyBorder="1"/>
    <xf numFmtId="0" fontId="5" fillId="0" borderId="0" xfId="1" applyBorder="1" applyAlignment="1">
      <alignment horizontal="center" textRotation="90"/>
    </xf>
    <xf numFmtId="0" fontId="5" fillId="0" borderId="0" xfId="1" applyFill="1" applyBorder="1" applyAlignment="1">
      <alignment horizontal="center" textRotation="90"/>
    </xf>
    <xf numFmtId="0" fontId="9" fillId="28" borderId="9" xfId="1" applyFont="1" applyFill="1" applyBorder="1"/>
    <xf numFmtId="1" fontId="9" fillId="23" borderId="24" xfId="1" applyNumberFormat="1" applyFont="1" applyFill="1" applyBorder="1"/>
    <xf numFmtId="1" fontId="9" fillId="23" borderId="25" xfId="1" applyNumberFormat="1" applyFont="1" applyFill="1" applyBorder="1"/>
    <xf numFmtId="1" fontId="5" fillId="23" borderId="15" xfId="1" applyNumberFormat="1" applyFill="1" applyBorder="1"/>
    <xf numFmtId="1" fontId="5" fillId="23" borderId="16" xfId="1" applyNumberFormat="1" applyFill="1" applyBorder="1"/>
    <xf numFmtId="1" fontId="9" fillId="29" borderId="3" xfId="1" applyNumberFormat="1" applyFont="1" applyFill="1" applyBorder="1"/>
    <xf numFmtId="1" fontId="9" fillId="29" borderId="4" xfId="1" applyNumberFormat="1" applyFont="1" applyFill="1" applyBorder="1"/>
    <xf numFmtId="1" fontId="9" fillId="29" borderId="9" xfId="1" applyNumberFormat="1" applyFont="1" applyFill="1" applyBorder="1"/>
    <xf numFmtId="1" fontId="9" fillId="29" borderId="10" xfId="1" applyNumberFormat="1" applyFont="1" applyFill="1" applyBorder="1"/>
    <xf numFmtId="1" fontId="5" fillId="29" borderId="29" xfId="1" applyNumberFormat="1" applyFill="1" applyBorder="1"/>
    <xf numFmtId="1" fontId="5" fillId="29" borderId="30" xfId="1" applyNumberFormat="1" applyFill="1" applyBorder="1"/>
    <xf numFmtId="0" fontId="9" fillId="28" borderId="3" xfId="1" applyFont="1" applyFill="1" applyBorder="1"/>
    <xf numFmtId="0" fontId="9" fillId="28" borderId="11" xfId="1" applyFont="1" applyFill="1" applyBorder="1"/>
    <xf numFmtId="0" fontId="9" fillId="23" borderId="12" xfId="1" applyFont="1" applyFill="1" applyBorder="1"/>
    <xf numFmtId="0" fontId="6" fillId="0" borderId="65" xfId="0" applyFont="1" applyBorder="1"/>
    <xf numFmtId="0" fontId="0" fillId="0" borderId="65" xfId="0" applyBorder="1"/>
    <xf numFmtId="0" fontId="9" fillId="23" borderId="6" xfId="1" applyFont="1" applyFill="1" applyBorder="1"/>
    <xf numFmtId="1" fontId="5" fillId="23" borderId="6" xfId="1" applyNumberFormat="1" applyFill="1" applyBorder="1"/>
    <xf numFmtId="1" fontId="5" fillId="23" borderId="11" xfId="1" applyNumberFormat="1" applyFill="1" applyBorder="1"/>
    <xf numFmtId="1" fontId="5" fillId="23" borderId="17" xfId="1" applyNumberFormat="1" applyFill="1" applyBorder="1"/>
    <xf numFmtId="1" fontId="9" fillId="29" borderId="15" xfId="1" applyNumberFormat="1" applyFont="1" applyFill="1" applyBorder="1"/>
    <xf numFmtId="1" fontId="9" fillId="29" borderId="16" xfId="1" applyNumberFormat="1" applyFont="1" applyFill="1" applyBorder="1"/>
    <xf numFmtId="0" fontId="8" fillId="8" borderId="38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8" fillId="8" borderId="40" xfId="1" applyFont="1" applyFill="1" applyBorder="1"/>
    <xf numFmtId="0" fontId="7" fillId="0" borderId="15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8" fillId="8" borderId="34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0" fillId="0" borderId="0" xfId="1" applyFont="1" applyBorder="1" applyAlignment="1">
      <alignment horizontal="center" vertical="center" readingOrder="1"/>
    </xf>
    <xf numFmtId="0" fontId="5" fillId="8" borderId="54" xfId="1" applyFill="1" applyBorder="1" applyAlignment="1">
      <alignment vertical="center"/>
    </xf>
    <xf numFmtId="0" fontId="0" fillId="10" borderId="58" xfId="0" applyFill="1" applyBorder="1" applyAlignment="1">
      <alignment vertical="center"/>
    </xf>
    <xf numFmtId="0" fontId="0" fillId="10" borderId="59" xfId="0" applyFill="1" applyBorder="1" applyAlignment="1">
      <alignment vertical="center"/>
    </xf>
    <xf numFmtId="0" fontId="0" fillId="10" borderId="60" xfId="0" applyFill="1" applyBorder="1" applyAlignment="1">
      <alignment vertical="center"/>
    </xf>
    <xf numFmtId="0" fontId="5" fillId="0" borderId="57" xfId="1" applyBorder="1" applyAlignment="1">
      <alignment horizontal="center" textRotation="90"/>
    </xf>
    <xf numFmtId="0" fontId="5" fillId="0" borderId="0" xfId="1" applyBorder="1" applyAlignment="1">
      <alignment horizontal="center" textRotation="90"/>
    </xf>
    <xf numFmtId="0" fontId="5" fillId="0" borderId="0" xfId="1" applyFill="1" applyBorder="1" applyAlignment="1">
      <alignment horizontal="center" textRotation="90"/>
    </xf>
    <xf numFmtId="0" fontId="5" fillId="0" borderId="54" xfId="1" applyBorder="1" applyAlignment="1">
      <alignment horizontal="center" textRotation="90"/>
    </xf>
    <xf numFmtId="0" fontId="5" fillId="0" borderId="42" xfId="1" applyBorder="1" applyAlignment="1">
      <alignment horizontal="center" textRotation="90"/>
    </xf>
    <xf numFmtId="0" fontId="5" fillId="0" borderId="55" xfId="1" applyBorder="1" applyAlignment="1">
      <alignment horizontal="center" textRotation="90"/>
    </xf>
    <xf numFmtId="0" fontId="0" fillId="0" borderId="10" xfId="1" applyFont="1" applyBorder="1" applyAlignment="1">
      <alignment horizontal="center" readingOrder="1"/>
    </xf>
    <xf numFmtId="0" fontId="5" fillId="0" borderId="12" xfId="1" applyBorder="1" applyAlignment="1">
      <alignment horizontal="center" readingOrder="1"/>
    </xf>
    <xf numFmtId="0" fontId="11" fillId="13" borderId="56" xfId="1" applyFont="1" applyFill="1" applyBorder="1" applyAlignment="1">
      <alignment horizontal="center"/>
    </xf>
    <xf numFmtId="0" fontId="11" fillId="13" borderId="41" xfId="1" applyFont="1" applyFill="1" applyBorder="1" applyAlignment="1">
      <alignment horizontal="center"/>
    </xf>
    <xf numFmtId="0" fontId="11" fillId="15" borderId="57" xfId="1" applyFont="1" applyFill="1" applyBorder="1" applyAlignment="1">
      <alignment horizontal="center"/>
    </xf>
    <xf numFmtId="0" fontId="8" fillId="8" borderId="33" xfId="1" applyFont="1" applyFill="1" applyBorder="1"/>
    <xf numFmtId="0" fontId="8" fillId="8" borderId="51" xfId="1" applyFont="1" applyFill="1" applyBorder="1"/>
    <xf numFmtId="0" fontId="8" fillId="8" borderId="7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0" fillId="10" borderId="62" xfId="0" applyFill="1" applyBorder="1" applyAlignment="1">
      <alignment vertical="center"/>
    </xf>
    <xf numFmtId="0" fontId="0" fillId="10" borderId="63" xfId="0" applyFill="1" applyBorder="1" applyAlignment="1">
      <alignment vertical="center"/>
    </xf>
    <xf numFmtId="0" fontId="0" fillId="10" borderId="64" xfId="0" applyFill="1" applyBorder="1" applyAlignment="1">
      <alignment vertical="center"/>
    </xf>
    <xf numFmtId="0" fontId="8" fillId="8" borderId="37" xfId="1" applyFont="1" applyFill="1" applyBorder="1"/>
    <xf numFmtId="0" fontId="8" fillId="8" borderId="52" xfId="1" applyFont="1" applyFill="1" applyBorder="1"/>
    <xf numFmtId="0" fontId="8" fillId="8" borderId="13" xfId="1" applyFont="1" applyFill="1" applyBorder="1"/>
    <xf numFmtId="0" fontId="7" fillId="0" borderId="37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61" xfId="1" applyFont="1" applyFill="1" applyBorder="1" applyAlignment="1">
      <alignment horizontal="center"/>
    </xf>
    <xf numFmtId="0" fontId="8" fillId="8" borderId="39" xfId="1" applyFont="1" applyFill="1" applyBorder="1"/>
    <xf numFmtId="0" fontId="8" fillId="8" borderId="53" xfId="1" applyFont="1" applyFill="1" applyBorder="1"/>
    <xf numFmtId="0" fontId="8" fillId="8" borderId="61" xfId="1" applyFont="1" applyFill="1" applyBorder="1"/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9"/>
  <sheetViews>
    <sheetView topLeftCell="B1" zoomScale="87" zoomScaleNormal="87" workbookViewId="0">
      <selection activeCell="M51" sqref="M51"/>
    </sheetView>
  </sheetViews>
  <sheetFormatPr baseColWidth="10" defaultColWidth="20.6640625" defaultRowHeight="13.2"/>
  <cols>
    <col min="1" max="1" width="6.6640625" style="9" bestFit="1" customWidth="1"/>
    <col min="2" max="2" width="29.5546875" style="134" bestFit="1" customWidth="1"/>
    <col min="3" max="3" width="10" style="9" bestFit="1" customWidth="1"/>
    <col min="4" max="5" width="21.33203125" style="9" bestFit="1" customWidth="1"/>
    <col min="6" max="8" width="4.109375" style="9" bestFit="1" customWidth="1"/>
    <col min="9" max="9" width="4.6640625" style="9" bestFit="1" customWidth="1"/>
    <col min="10" max="10" width="4.33203125" style="9" bestFit="1" customWidth="1"/>
    <col min="11" max="14" width="4.109375" style="9" bestFit="1" customWidth="1"/>
    <col min="15" max="15" width="4.6640625" style="9" bestFit="1" customWidth="1"/>
    <col min="16" max="16" width="4.109375" style="9" bestFit="1" customWidth="1"/>
    <col min="17" max="17" width="4.6640625" style="9" bestFit="1" customWidth="1"/>
    <col min="18" max="18" width="4.109375" style="9" bestFit="1" customWidth="1"/>
    <col min="19" max="21" width="3.6640625" style="9" bestFit="1" customWidth="1"/>
    <col min="22" max="27" width="3.33203125" style="9" hidden="1" customWidth="1"/>
    <col min="28" max="32" width="4.6640625" style="9" bestFit="1" customWidth="1"/>
    <col min="33" max="36" width="3.5546875" style="9" bestFit="1" customWidth="1"/>
    <col min="37" max="37" width="4.6640625" style="9" bestFit="1" customWidth="1"/>
    <col min="38" max="43" width="4.5546875" style="9" bestFit="1" customWidth="1"/>
    <col min="44" max="44" width="10" style="9" bestFit="1" customWidth="1"/>
    <col min="45" max="45" width="5.44140625" style="9" bestFit="1" customWidth="1"/>
    <col min="46" max="46" width="15.8867187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1" width="3.44140625" style="9" bestFit="1" customWidth="1"/>
    <col min="52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13.5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5"/>
      <c r="AC1" s="5"/>
      <c r="AD1" s="5"/>
      <c r="AE1" s="5"/>
      <c r="AF1" s="5"/>
      <c r="AG1" s="5"/>
      <c r="AH1" s="5"/>
      <c r="AI1" s="5"/>
      <c r="AJ1" s="5"/>
      <c r="AK1" s="5"/>
      <c r="AL1" s="385"/>
      <c r="AM1" s="385"/>
      <c r="AN1" s="385"/>
      <c r="AO1" s="385"/>
      <c r="AP1" s="385"/>
      <c r="AQ1" s="385"/>
      <c r="AR1" s="6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67.5" customHeight="1" thickBot="1">
      <c r="A2" s="2"/>
      <c r="B2" s="133"/>
      <c r="C2" s="3"/>
      <c r="D2" s="10"/>
      <c r="E2" s="1" t="s">
        <v>23</v>
      </c>
      <c r="F2" s="383" t="str">
        <f>E3</f>
        <v>VBC /TFC Kaiserslautern</v>
      </c>
      <c r="G2" s="383"/>
      <c r="H2" s="383" t="str">
        <f>E6</f>
        <v>SV Miesenbach (MP)</v>
      </c>
      <c r="I2" s="383"/>
      <c r="J2" s="383" t="str">
        <f>E9</f>
        <v>Rodenbach/Weilerbach</v>
      </c>
      <c r="K2" s="383"/>
      <c r="L2" s="383" t="str">
        <f>E12</f>
        <v>TV Rodenbach Ladies II</v>
      </c>
      <c r="M2" s="383"/>
      <c r="N2" s="383">
        <f>E15</f>
        <v>0</v>
      </c>
      <c r="O2" s="383"/>
      <c r="P2" s="383">
        <f>E18</f>
        <v>0</v>
      </c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5.75" customHeight="1" thickBot="1">
      <c r="A3" s="13"/>
      <c r="C3" s="14"/>
      <c r="D3" s="15"/>
      <c r="E3" s="380" t="s">
        <v>63</v>
      </c>
      <c r="F3" s="295" t="s">
        <v>6</v>
      </c>
      <c r="G3" s="296" t="s">
        <v>6</v>
      </c>
      <c r="H3" s="205">
        <f>P39</f>
        <v>53</v>
      </c>
      <c r="I3" s="284">
        <f>Q39</f>
        <v>75</v>
      </c>
      <c r="J3" s="303">
        <f>P40</f>
        <v>75</v>
      </c>
      <c r="K3" s="304">
        <f>Q40</f>
        <v>44</v>
      </c>
      <c r="L3" s="205">
        <f>P41</f>
        <v>78</v>
      </c>
      <c r="M3" s="206">
        <f>Q41</f>
        <v>68</v>
      </c>
      <c r="N3" s="280" t="str">
        <f>P42</f>
        <v/>
      </c>
      <c r="O3" s="272" t="str">
        <f>Q42</f>
        <v/>
      </c>
      <c r="P3" s="260" t="str">
        <f>P43</f>
        <v/>
      </c>
      <c r="Q3" s="261" t="str">
        <f>Q43</f>
        <v/>
      </c>
      <c r="R3" s="237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206</v>
      </c>
      <c r="AM3" s="143">
        <f t="shared" si="0"/>
        <v>187</v>
      </c>
      <c r="AN3" s="143">
        <f>SUM(G6,G9,G12,G15,G18,G21,G24,G27,G30,G33)</f>
        <v>294</v>
      </c>
      <c r="AO3" s="144">
        <f>SUM(F6,F9,F12,F15,F18,F21,F24,F27,F30,F33)</f>
        <v>270</v>
      </c>
      <c r="AP3" s="163">
        <f>AL3+AN3</f>
        <v>500</v>
      </c>
      <c r="AQ3" s="164">
        <f>AM3+AO3</f>
        <v>457</v>
      </c>
      <c r="AR3" s="223">
        <f>IF(AQ3=0,"",AP3/AQ3)</f>
        <v>1.0940919037199124</v>
      </c>
      <c r="AS3" s="172"/>
      <c r="AT3" s="141" t="s">
        <v>40</v>
      </c>
      <c r="AU3" s="180"/>
      <c r="AV3" s="180"/>
      <c r="AW3" s="180"/>
      <c r="AX3" s="180">
        <f>IF(H4&gt;I4,1,0)</f>
        <v>0</v>
      </c>
      <c r="AY3" s="181">
        <f>IF(J4&gt;K4,1,0)</f>
        <v>1</v>
      </c>
      <c r="AZ3" s="180">
        <f>IF(L4&gt;M4,1,0)</f>
        <v>1</v>
      </c>
      <c r="BA3" s="181">
        <f>IF(N4&gt;O4,1,0)</f>
        <v>0</v>
      </c>
      <c r="BB3" s="180">
        <f>IF(P4&gt;Q4,1,0)</f>
        <v>0</v>
      </c>
      <c r="BC3" s="181">
        <f>IF(R4&gt;S4,1,0)</f>
        <v>0</v>
      </c>
      <c r="BD3" s="180"/>
      <c r="BE3" s="181"/>
      <c r="BF3" s="180"/>
      <c r="BG3" s="181"/>
      <c r="BH3" s="180">
        <f>SUM(AX3:BG3)</f>
        <v>2</v>
      </c>
      <c r="BI3" s="178"/>
      <c r="BJ3" s="178">
        <f>IF(AQ3&lt;&gt;0,ROUND(AP3/AQ3,1)*10,AP3*10)</f>
        <v>11</v>
      </c>
      <c r="BK3" s="178">
        <f>IF(AQ3&lt;&gt;0,AP3/AQ3,0)</f>
        <v>1.0940919037199124</v>
      </c>
      <c r="BL3" s="179" t="s">
        <v>41</v>
      </c>
      <c r="BM3" s="185"/>
      <c r="BN3" s="185"/>
    </row>
    <row r="4" spans="1:66" ht="15.75" customHeight="1">
      <c r="A4" s="13"/>
      <c r="C4" s="14"/>
      <c r="D4" s="15"/>
      <c r="E4" s="381"/>
      <c r="F4" s="297" t="s">
        <v>6</v>
      </c>
      <c r="G4" s="298" t="s">
        <v>6</v>
      </c>
      <c r="H4" s="207">
        <f>R39</f>
        <v>0</v>
      </c>
      <c r="I4" s="285">
        <f>S39</f>
        <v>3</v>
      </c>
      <c r="J4" s="305">
        <f>R40</f>
        <v>3</v>
      </c>
      <c r="K4" s="306">
        <f>S40</f>
        <v>0</v>
      </c>
      <c r="L4" s="207">
        <f>R41</f>
        <v>3</v>
      </c>
      <c r="M4" s="208">
        <f>S41</f>
        <v>0</v>
      </c>
      <c r="N4" s="281" t="str">
        <f>R42</f>
        <v/>
      </c>
      <c r="O4" s="275" t="str">
        <f>S42</f>
        <v/>
      </c>
      <c r="P4" s="262" t="str">
        <f>R43</f>
        <v/>
      </c>
      <c r="Q4" s="263" t="str">
        <f>S43</f>
        <v/>
      </c>
      <c r="R4" s="24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6</v>
      </c>
      <c r="AC4" s="24">
        <f>BA49+BE49</f>
        <v>3</v>
      </c>
      <c r="AD4" s="24">
        <f>BB49+BF49</f>
        <v>1</v>
      </c>
      <c r="AE4" s="24">
        <f>BC49+BG49</f>
        <v>0</v>
      </c>
      <c r="AF4" s="24">
        <f>BD49+BH49</f>
        <v>2</v>
      </c>
      <c r="AG4" s="24">
        <f>AP4</f>
        <v>13</v>
      </c>
      <c r="AH4" s="24">
        <f>AQ4</f>
        <v>9</v>
      </c>
      <c r="AI4" s="161">
        <f>AP5</f>
        <v>11</v>
      </c>
      <c r="AJ4" s="161">
        <f>AQ5</f>
        <v>7</v>
      </c>
      <c r="AK4" s="24">
        <f>BD4</f>
        <v>2</v>
      </c>
      <c r="AL4" s="142">
        <f t="shared" si="0"/>
        <v>6</v>
      </c>
      <c r="AM4" s="142">
        <f t="shared" si="0"/>
        <v>3</v>
      </c>
      <c r="AN4" s="145">
        <f>SUM(G7,G10,G13,G16,G19,G22,G25,G28,G31,G34)</f>
        <v>7</v>
      </c>
      <c r="AO4" s="146">
        <f>SUM(F7,F10,F13,F16,F19,F22,F25,F28,F31,F34)</f>
        <v>6</v>
      </c>
      <c r="AP4" s="165">
        <f t="shared" ref="AP4:AQ35" si="1">AL4+AN4</f>
        <v>13</v>
      </c>
      <c r="AQ4" s="166">
        <f t="shared" si="1"/>
        <v>9</v>
      </c>
      <c r="AR4" s="223">
        <f>IF(AQ4=0,"",AP4/AQ4)</f>
        <v>1.4444444444444444</v>
      </c>
      <c r="AS4" s="173"/>
      <c r="AT4" s="141"/>
      <c r="AU4" s="180"/>
      <c r="AV4" s="182"/>
      <c r="AW4" s="187">
        <f>AP5*10000000-AQ5*100000+BJ4+BJ3</f>
        <v>109314011</v>
      </c>
      <c r="AX4" s="180"/>
      <c r="AY4" s="181">
        <f>IF(AW4&lt;AW7,7,6)</f>
        <v>7</v>
      </c>
      <c r="AZ4" s="180">
        <f>IF(AW4&lt;AW10,AY4,AY4-1)</f>
        <v>6</v>
      </c>
      <c r="BA4" s="181">
        <f>IF(AW4&lt;AW13,AZ4,AZ4-1)</f>
        <v>5</v>
      </c>
      <c r="BB4" s="180">
        <f>IF(AW4&lt;AW16,BA4,BA4-1)</f>
        <v>4</v>
      </c>
      <c r="BC4" s="181">
        <f>IF(AW4&lt;AW19,BB4,BB4-1)</f>
        <v>3</v>
      </c>
      <c r="BD4" s="180">
        <f>IF(AW4&lt;AW22,BC4,BC4-1)</f>
        <v>2</v>
      </c>
      <c r="BE4" s="181"/>
      <c r="BF4" s="180"/>
      <c r="BG4" s="181"/>
      <c r="BH4" s="180"/>
      <c r="BI4" s="178">
        <f>BH3+BH5</f>
        <v>4</v>
      </c>
      <c r="BJ4" s="178">
        <f>IF(AQ4&lt;&gt;0,ROUND(AP4/AQ4,1)*10000, AP4*10000)</f>
        <v>14000</v>
      </c>
      <c r="BK4" s="178">
        <f>IF(AQ4&lt;&gt;0,AP4/AQ4,0)</f>
        <v>1.4444444444444444</v>
      </c>
      <c r="BL4" s="179" t="s">
        <v>31</v>
      </c>
      <c r="BM4" s="185"/>
      <c r="BN4" s="185"/>
    </row>
    <row r="5" spans="1:66" ht="16.5" customHeight="1" thickBot="1">
      <c r="A5" s="13"/>
      <c r="C5" s="14"/>
      <c r="D5" s="15"/>
      <c r="E5" s="382"/>
      <c r="F5" s="314" t="s">
        <v>6</v>
      </c>
      <c r="G5" s="300" t="s">
        <v>6</v>
      </c>
      <c r="H5" s="209">
        <f>T39</f>
        <v>0</v>
      </c>
      <c r="I5" s="286">
        <f>U39</f>
        <v>3</v>
      </c>
      <c r="J5" s="307">
        <f>T40</f>
        <v>3</v>
      </c>
      <c r="K5" s="308">
        <f>U40</f>
        <v>0</v>
      </c>
      <c r="L5" s="209">
        <f>T41</f>
        <v>3</v>
      </c>
      <c r="M5" s="210">
        <f>U41</f>
        <v>0</v>
      </c>
      <c r="N5" s="282">
        <f>T42</f>
        <v>0</v>
      </c>
      <c r="O5" s="322">
        <f>U42</f>
        <v>0</v>
      </c>
      <c r="P5" s="264">
        <f>T43</f>
        <v>0</v>
      </c>
      <c r="Q5" s="265">
        <f>U43</f>
        <v>0</v>
      </c>
      <c r="R5" s="245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6</v>
      </c>
      <c r="AM5" s="147">
        <f t="shared" si="0"/>
        <v>3</v>
      </c>
      <c r="AN5" s="148">
        <f>SUM(G8,G11,G14,G17,G20,G23,G26,G29,G32,G35)</f>
        <v>5</v>
      </c>
      <c r="AO5" s="149">
        <f>SUM(F8,F11,F14,F17,F20,F23,F26,F29,F32,F35)</f>
        <v>4</v>
      </c>
      <c r="AP5" s="167">
        <f t="shared" si="1"/>
        <v>11</v>
      </c>
      <c r="AQ5" s="168">
        <f t="shared" si="1"/>
        <v>7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0</v>
      </c>
      <c r="AY5" s="191">
        <f>IF(F10&lt;G10,1,0)</f>
        <v>1</v>
      </c>
      <c r="AZ5" s="189">
        <f>IF(F13&lt;G13,1,0)</f>
        <v>1</v>
      </c>
      <c r="BA5" s="191">
        <f>IF(F16&lt;G16,1,0)</f>
        <v>0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2</v>
      </c>
      <c r="BI5" s="178"/>
      <c r="BJ5" s="178"/>
      <c r="BK5" s="178"/>
      <c r="BL5" s="178"/>
      <c r="BM5" s="185"/>
      <c r="BN5" s="185"/>
    </row>
    <row r="6" spans="1:66" ht="15.75" customHeight="1" thickBot="1">
      <c r="A6" s="13"/>
      <c r="C6" s="14"/>
      <c r="D6" s="15"/>
      <c r="E6" s="380" t="s">
        <v>64</v>
      </c>
      <c r="F6" s="295">
        <f>P50</f>
        <v>93</v>
      </c>
      <c r="G6" s="296">
        <f>Q50</f>
        <v>86</v>
      </c>
      <c r="H6" s="287" t="s">
        <v>6</v>
      </c>
      <c r="I6" s="288" t="s">
        <v>6</v>
      </c>
      <c r="J6" s="295">
        <f>P51</f>
        <v>75</v>
      </c>
      <c r="K6" s="296">
        <f>Q51</f>
        <v>43</v>
      </c>
      <c r="L6" s="287">
        <f>P52</f>
        <v>86</v>
      </c>
      <c r="M6" s="288">
        <f>Q52</f>
        <v>113</v>
      </c>
      <c r="N6" s="249" t="str">
        <f>P53</f>
        <v/>
      </c>
      <c r="O6" s="329" t="str">
        <f>Q53</f>
        <v/>
      </c>
      <c r="P6" s="266" t="str">
        <f>P54</f>
        <v/>
      </c>
      <c r="Q6" s="267" t="str">
        <f>Q54</f>
        <v/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254</v>
      </c>
      <c r="AM6" s="152">
        <f t="shared" si="2"/>
        <v>242</v>
      </c>
      <c r="AN6" s="151">
        <f>SUM(I3,I9,I12,I15,I18,I21,I24,I27,I30,I33)</f>
        <v>275</v>
      </c>
      <c r="AO6" s="153">
        <f>SUM(H3,H9,H12,H15,H18,H21,H24,H27,H30,H33)</f>
        <v>216</v>
      </c>
      <c r="AP6" s="169">
        <f t="shared" si="1"/>
        <v>529</v>
      </c>
      <c r="AQ6" s="164">
        <f t="shared" si="1"/>
        <v>458</v>
      </c>
      <c r="AR6" s="223">
        <f>IF(AQ6=0,"",AP6/AQ6)</f>
        <v>1.1550218340611353</v>
      </c>
      <c r="AS6" s="172"/>
      <c r="AT6" s="141" t="s">
        <v>40</v>
      </c>
      <c r="AU6" s="178"/>
      <c r="AV6" s="178"/>
      <c r="AW6" s="188"/>
      <c r="AX6" s="178">
        <f>IF(F7&gt;G7,1,0)</f>
        <v>1</v>
      </c>
      <c r="AY6" s="181">
        <f>IF(J7&gt;K7,1,0)</f>
        <v>1</v>
      </c>
      <c r="AZ6" s="178">
        <f>IF(L7&gt;M7,1,0)</f>
        <v>0</v>
      </c>
      <c r="BA6" s="181">
        <f>IF(N7&gt;O7,1,0)</f>
        <v>0</v>
      </c>
      <c r="BB6" s="178">
        <f>IF(P7&gt;Q7,1,0)</f>
        <v>0</v>
      </c>
      <c r="BC6" s="181">
        <f>IF(R7&gt;S7,1,0)</f>
        <v>0</v>
      </c>
      <c r="BD6" s="178"/>
      <c r="BE6" s="181"/>
      <c r="BF6" s="178"/>
      <c r="BG6" s="181"/>
      <c r="BH6" s="178">
        <f>SUM(AX6:BG6)</f>
        <v>2</v>
      </c>
      <c r="BI6" s="178"/>
      <c r="BJ6" s="178">
        <f>IF(AQ6&lt;&gt;0,ROUND(AP6/AQ6,1)*10,AP6*10)</f>
        <v>12</v>
      </c>
      <c r="BK6" s="178">
        <f t="shared" ref="BK6:BK34" si="3">IF(AQ6&lt;&gt;0,AP6/AQ6,0)</f>
        <v>1.1550218340611353</v>
      </c>
      <c r="BL6" s="179" t="s">
        <v>41</v>
      </c>
      <c r="BM6" s="185"/>
      <c r="BN6" s="185"/>
    </row>
    <row r="7" spans="1:66" ht="15.75" customHeight="1">
      <c r="A7" s="13"/>
      <c r="C7" s="14"/>
      <c r="D7" s="15"/>
      <c r="E7" s="381"/>
      <c r="F7" s="297">
        <f>R50</f>
        <v>3</v>
      </c>
      <c r="G7" s="298">
        <f>S50</f>
        <v>1</v>
      </c>
      <c r="H7" s="207" t="s">
        <v>6</v>
      </c>
      <c r="I7" s="208" t="s">
        <v>6</v>
      </c>
      <c r="J7" s="297">
        <f>R51</f>
        <v>3</v>
      </c>
      <c r="K7" s="298">
        <f>S51</f>
        <v>0</v>
      </c>
      <c r="L7" s="207">
        <f>R52</f>
        <v>2</v>
      </c>
      <c r="M7" s="208">
        <f>S52</f>
        <v>3</v>
      </c>
      <c r="N7" s="281" t="str">
        <f>R53</f>
        <v/>
      </c>
      <c r="O7" s="275" t="str">
        <f>S53</f>
        <v/>
      </c>
      <c r="P7" s="262" t="str">
        <f>R54</f>
        <v/>
      </c>
      <c r="Q7" s="263" t="str">
        <f>S54</f>
        <v/>
      </c>
      <c r="R7" s="24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6</v>
      </c>
      <c r="AC7" s="24">
        <f>BA60+BE60</f>
        <v>4</v>
      </c>
      <c r="AD7" s="24">
        <f>BB60+BF60</f>
        <v>0</v>
      </c>
      <c r="AE7" s="24">
        <f>BC60+BG60</f>
        <v>2</v>
      </c>
      <c r="AF7" s="24">
        <f>BD60+BH60</f>
        <v>0</v>
      </c>
      <c r="AG7" s="24">
        <f>AP7</f>
        <v>16</v>
      </c>
      <c r="AH7" s="24">
        <f>AQ7</f>
        <v>8</v>
      </c>
      <c r="AI7" s="161">
        <f>AP8</f>
        <v>14</v>
      </c>
      <c r="AJ7" s="161">
        <f>AQ8</f>
        <v>4</v>
      </c>
      <c r="AK7" s="24">
        <f>BD7</f>
        <v>1</v>
      </c>
      <c r="AL7" s="145">
        <f t="shared" si="2"/>
        <v>8</v>
      </c>
      <c r="AM7" s="145">
        <f t="shared" si="2"/>
        <v>4</v>
      </c>
      <c r="AN7" s="142">
        <f>SUM(I4,I10,I13,I16,I19,I22,I25,I28,I31,I34)</f>
        <v>8</v>
      </c>
      <c r="AO7" s="146">
        <f>SUM(H4,H10,H13,H16,H19,H22,H25,H28,H31,H34)</f>
        <v>4</v>
      </c>
      <c r="AP7" s="165">
        <f t="shared" si="1"/>
        <v>16</v>
      </c>
      <c r="AQ7" s="166">
        <f t="shared" si="1"/>
        <v>8</v>
      </c>
      <c r="AR7" s="223">
        <f>IF(AQ7=0,"",AP7/AQ7)</f>
        <v>2</v>
      </c>
      <c r="AS7" s="173"/>
      <c r="AT7" s="141"/>
      <c r="AU7" s="178"/>
      <c r="AV7" s="183"/>
      <c r="AW7" s="187">
        <f>AP8*10000000-AQ8*100000+BJ7+BJ6</f>
        <v>139620012</v>
      </c>
      <c r="AX7" s="178"/>
      <c r="AY7" s="181">
        <f>IF(AW7&lt;AW10,7,6)</f>
        <v>6</v>
      </c>
      <c r="AZ7" s="178">
        <f>IF(AW7&lt;AW13,AY7,AY7-1)</f>
        <v>5</v>
      </c>
      <c r="BA7" s="181">
        <f>IF(AW7&lt;AW16,AZ7,AZ7-1)</f>
        <v>4</v>
      </c>
      <c r="BB7" s="178">
        <f>IF(AW7&lt;AW19,BA7,BA7-1)</f>
        <v>3</v>
      </c>
      <c r="BC7" s="181">
        <f>IF(AW7&lt;AW22,BB7,BB7-1)</f>
        <v>2</v>
      </c>
      <c r="BD7" s="178">
        <f>IF(AW7&lt;AW4,BC7,BC7-1)</f>
        <v>1</v>
      </c>
      <c r="BE7" s="181"/>
      <c r="BF7" s="178"/>
      <c r="BG7" s="181"/>
      <c r="BH7" s="178"/>
      <c r="BI7" s="178">
        <f>BH6+BH8</f>
        <v>4</v>
      </c>
      <c r="BJ7" s="178">
        <f>IF(AQ7&lt;&gt;0,ROUND(AP7/AQ7,1)*10000,AP7*10000)</f>
        <v>20000</v>
      </c>
      <c r="BK7" s="178">
        <f t="shared" si="3"/>
        <v>2</v>
      </c>
      <c r="BL7" s="179" t="s">
        <v>31</v>
      </c>
      <c r="BM7" s="185"/>
      <c r="BN7" s="185"/>
    </row>
    <row r="8" spans="1:66" ht="16.5" customHeight="1" thickBot="1">
      <c r="A8" s="13"/>
      <c r="C8" s="14"/>
      <c r="D8" s="15"/>
      <c r="E8" s="382"/>
      <c r="F8" s="314">
        <f>T50</f>
        <v>3</v>
      </c>
      <c r="G8" s="300">
        <f>U50</f>
        <v>0</v>
      </c>
      <c r="H8" s="209" t="s">
        <v>6</v>
      </c>
      <c r="I8" s="210" t="s">
        <v>6</v>
      </c>
      <c r="J8" s="299">
        <f>T51</f>
        <v>3</v>
      </c>
      <c r="K8" s="300">
        <f>U51</f>
        <v>0</v>
      </c>
      <c r="L8" s="209">
        <f>T52</f>
        <v>1</v>
      </c>
      <c r="M8" s="210">
        <f>U52</f>
        <v>2</v>
      </c>
      <c r="N8" s="282">
        <f>T53</f>
        <v>0</v>
      </c>
      <c r="O8" s="322">
        <f>U53</f>
        <v>0</v>
      </c>
      <c r="P8" s="264">
        <f>T54</f>
        <v>0</v>
      </c>
      <c r="Q8" s="265">
        <f>U54</f>
        <v>0</v>
      </c>
      <c r="R8" s="245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7</v>
      </c>
      <c r="AM8" s="154">
        <f t="shared" si="2"/>
        <v>2</v>
      </c>
      <c r="AN8" s="142">
        <f>SUM(I5,I11,I14,I17,I20,I23,I26,I29,I32,I35)</f>
        <v>7</v>
      </c>
      <c r="AO8" s="149">
        <f>SUM(H5,H11,H14,H17,H20,H23,H26,H29,H32,H35)</f>
        <v>2</v>
      </c>
      <c r="AP8" s="167">
        <f t="shared" si="1"/>
        <v>14</v>
      </c>
      <c r="AQ8" s="168">
        <f t="shared" si="1"/>
        <v>4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1</v>
      </c>
      <c r="AY8" s="191">
        <f>IF(H10&lt;I10,1,0)</f>
        <v>1</v>
      </c>
      <c r="AZ8" s="189">
        <f>IF(H13&lt;I13,1,0)</f>
        <v>0</v>
      </c>
      <c r="BA8" s="191">
        <f>IF(H16&lt;I16,1,0)</f>
        <v>0</v>
      </c>
      <c r="BB8" s="189">
        <f>IF(H19&lt;I19,1,0)</f>
        <v>0</v>
      </c>
      <c r="BC8" s="191">
        <f>IF(H22&lt;I22,1,0)</f>
        <v>0</v>
      </c>
      <c r="BD8" s="189"/>
      <c r="BE8" s="181"/>
      <c r="BF8" s="178"/>
      <c r="BG8" s="181"/>
      <c r="BH8" s="178">
        <f>SUM(AX8:BG8)</f>
        <v>2</v>
      </c>
      <c r="BI8" s="178"/>
      <c r="BJ8" s="178"/>
      <c r="BK8" s="178"/>
      <c r="BL8" s="178"/>
      <c r="BM8" s="185"/>
      <c r="BN8" s="185"/>
    </row>
    <row r="9" spans="1:66" ht="15.75" customHeight="1" thickBot="1">
      <c r="A9" s="13"/>
      <c r="C9" s="14"/>
      <c r="D9" s="15"/>
      <c r="E9" s="380" t="s">
        <v>69</v>
      </c>
      <c r="F9" s="295">
        <f>P61</f>
        <v>95</v>
      </c>
      <c r="G9" s="296">
        <f>Q61</f>
        <v>111</v>
      </c>
      <c r="H9" s="205">
        <f>P62</f>
        <v>61</v>
      </c>
      <c r="I9" s="206">
        <f>Q62</f>
        <v>95</v>
      </c>
      <c r="J9" s="295" t="s">
        <v>6</v>
      </c>
      <c r="K9" s="296" t="s">
        <v>6</v>
      </c>
      <c r="L9" s="205">
        <f>P63</f>
        <v>56</v>
      </c>
      <c r="M9" s="206">
        <f>Q63</f>
        <v>79</v>
      </c>
      <c r="N9" s="280" t="str">
        <f>P64</f>
        <v/>
      </c>
      <c r="O9" s="272" t="str">
        <f>Q64</f>
        <v/>
      </c>
      <c r="P9" s="260" t="str">
        <f>P65</f>
        <v/>
      </c>
      <c r="Q9" s="261" t="str">
        <f>Q65</f>
        <v/>
      </c>
      <c r="R9" s="237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212</v>
      </c>
      <c r="AM9" s="152">
        <f t="shared" si="4"/>
        <v>285</v>
      </c>
      <c r="AN9" s="143">
        <f>SUM(K3,K6,K12,K15,K18,K21,K24,K27,K30,K33)</f>
        <v>142</v>
      </c>
      <c r="AO9" s="144">
        <f>SUM(J3,J6,J12,J15,J18,J21,J24,J27,J30,J33)</f>
        <v>225</v>
      </c>
      <c r="AP9" s="169">
        <f t="shared" si="1"/>
        <v>354</v>
      </c>
      <c r="AQ9" s="164">
        <f t="shared" si="1"/>
        <v>510</v>
      </c>
      <c r="AR9" s="223">
        <f>IF(AQ9=0,"",AP9/AQ9)</f>
        <v>0.69411764705882351</v>
      </c>
      <c r="AS9" s="172"/>
      <c r="AT9" s="141" t="s">
        <v>40</v>
      </c>
      <c r="AU9" s="180"/>
      <c r="AV9" s="180"/>
      <c r="AW9" s="188"/>
      <c r="AX9" s="180">
        <f>IF(F10&gt;G10,1,0)</f>
        <v>0</v>
      </c>
      <c r="AY9" s="181">
        <f>IF(H10&gt;I10,1,0)</f>
        <v>0</v>
      </c>
      <c r="AZ9" s="180">
        <f>IF(L10&gt;M10,1,0)</f>
        <v>0</v>
      </c>
      <c r="BA9" s="181">
        <f>IF(N10&gt;O10,1,0)</f>
        <v>0</v>
      </c>
      <c r="BB9" s="180">
        <f>IF(P10&gt;Q10,1,0)</f>
        <v>0</v>
      </c>
      <c r="BC9" s="181">
        <f>IF(R10&gt;S10,1,0)</f>
        <v>0</v>
      </c>
      <c r="BD9" s="180"/>
      <c r="BE9" s="181"/>
      <c r="BF9" s="180"/>
      <c r="BG9" s="181"/>
      <c r="BH9" s="180">
        <f>SUM(AX9:BG9)</f>
        <v>0</v>
      </c>
      <c r="BI9" s="178"/>
      <c r="BJ9" s="178">
        <f>IF(AQ9&lt;&gt;0,ROUND(AP9/AQ9,1)*10,AP9*10)</f>
        <v>7</v>
      </c>
      <c r="BK9" s="178">
        <f t="shared" si="3"/>
        <v>0.69411764705882351</v>
      </c>
      <c r="BL9" s="179" t="s">
        <v>41</v>
      </c>
      <c r="BM9" s="185"/>
      <c r="BN9" s="185"/>
    </row>
    <row r="10" spans="1:66" ht="15.75" customHeight="1">
      <c r="A10" s="13"/>
      <c r="C10" s="14"/>
      <c r="D10" s="15"/>
      <c r="E10" s="381"/>
      <c r="F10" s="297">
        <f>R61</f>
        <v>2</v>
      </c>
      <c r="G10" s="298">
        <f>S61</f>
        <v>3</v>
      </c>
      <c r="H10" s="207">
        <f>R62</f>
        <v>1</v>
      </c>
      <c r="I10" s="208">
        <f>S62</f>
        <v>3</v>
      </c>
      <c r="J10" s="297" t="s">
        <v>6</v>
      </c>
      <c r="K10" s="298" t="s">
        <v>6</v>
      </c>
      <c r="L10" s="207">
        <f>R63</f>
        <v>0</v>
      </c>
      <c r="M10" s="208">
        <f>S63</f>
        <v>3</v>
      </c>
      <c r="N10" s="281" t="str">
        <f>R64</f>
        <v/>
      </c>
      <c r="O10" s="275" t="str">
        <f>S64</f>
        <v/>
      </c>
      <c r="P10" s="262" t="str">
        <f>R65</f>
        <v/>
      </c>
      <c r="Q10" s="263" t="str">
        <f>S65</f>
        <v/>
      </c>
      <c r="R10" s="24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6</v>
      </c>
      <c r="AC10" s="24">
        <f>BA71+BE71</f>
        <v>0</v>
      </c>
      <c r="AD10" s="24">
        <f>BB71+BF71</f>
        <v>0</v>
      </c>
      <c r="AE10" s="24">
        <f>BC71+BG71</f>
        <v>1</v>
      </c>
      <c r="AF10" s="24">
        <f>BD71+BH71</f>
        <v>5</v>
      </c>
      <c r="AG10" s="24">
        <f>AP10</f>
        <v>3</v>
      </c>
      <c r="AH10" s="24">
        <f>AQ10</f>
        <v>18</v>
      </c>
      <c r="AI10" s="161">
        <f>AP11</f>
        <v>1</v>
      </c>
      <c r="AJ10" s="161">
        <f>AQ11</f>
        <v>17</v>
      </c>
      <c r="AK10" s="24">
        <f>BD10</f>
        <v>4</v>
      </c>
      <c r="AL10" s="145">
        <f t="shared" si="4"/>
        <v>3</v>
      </c>
      <c r="AM10" s="145">
        <f t="shared" si="4"/>
        <v>9</v>
      </c>
      <c r="AN10" s="145">
        <f>SUM(K4,K7,K13,K16,K19,K22,K25,K28,K31,K34)</f>
        <v>0</v>
      </c>
      <c r="AO10" s="146">
        <f>SUM(J4,J7,J13,J16,J19,J22,J25,J28,J31,J34)</f>
        <v>9</v>
      </c>
      <c r="AP10" s="165">
        <f t="shared" si="1"/>
        <v>3</v>
      </c>
      <c r="AQ10" s="166">
        <f t="shared" si="1"/>
        <v>18</v>
      </c>
      <c r="AR10" s="223">
        <f>IF(AQ10=0,"",AP10/AQ10)</f>
        <v>0.16666666666666666</v>
      </c>
      <c r="AS10" s="173"/>
      <c r="AT10" s="141"/>
      <c r="AU10" s="180"/>
      <c r="AV10" s="182"/>
      <c r="AW10" s="187">
        <f>AP11*10000000-AQ11*100000+BJ10+BJ9</f>
        <v>8302007</v>
      </c>
      <c r="AX10" s="180"/>
      <c r="AY10" s="181">
        <f>IF(AW10&lt;AW13,7,6)</f>
        <v>7</v>
      </c>
      <c r="AZ10" s="180">
        <f>IF(AW10&lt;AW16,AY10,AY10-1)</f>
        <v>6</v>
      </c>
      <c r="BA10" s="181">
        <f>IF(AW10&lt;AW19,AZ10,AZ10-1)</f>
        <v>5</v>
      </c>
      <c r="BB10" s="180">
        <f>IF(AW10&lt;AW22,BA10,BA10-1)</f>
        <v>4</v>
      </c>
      <c r="BC10" s="181">
        <f>IF(AW10&lt;AW4,BB10,BB10-1)</f>
        <v>4</v>
      </c>
      <c r="BD10" s="180">
        <f>IF(AW10&lt;AW7,BC10,BC10-1)</f>
        <v>4</v>
      </c>
      <c r="BE10" s="181"/>
      <c r="BF10" s="180"/>
      <c r="BG10" s="181"/>
      <c r="BH10" s="180"/>
      <c r="BI10" s="178">
        <f>BH9+BH11</f>
        <v>0</v>
      </c>
      <c r="BJ10" s="178">
        <f>IF(AQ10&lt;&gt;0,ROUND(AP10/AQ10,1)*10000,AP10*10000)</f>
        <v>2000</v>
      </c>
      <c r="BK10" s="178">
        <f t="shared" si="3"/>
        <v>0.16666666666666666</v>
      </c>
      <c r="BL10" s="179" t="s">
        <v>31</v>
      </c>
      <c r="BM10" s="185"/>
      <c r="BN10" s="185"/>
    </row>
    <row r="11" spans="1:66" ht="16.5" customHeight="1" thickBot="1">
      <c r="A11" s="13"/>
      <c r="C11" s="14"/>
      <c r="D11" s="15"/>
      <c r="E11" s="382"/>
      <c r="F11" s="301">
        <f>T61</f>
        <v>1</v>
      </c>
      <c r="G11" s="302">
        <f>U61</f>
        <v>2</v>
      </c>
      <c r="H11" s="215">
        <f>T62</f>
        <v>0</v>
      </c>
      <c r="I11" s="216">
        <f>U62</f>
        <v>3</v>
      </c>
      <c r="J11" s="301" t="s">
        <v>6</v>
      </c>
      <c r="K11" s="302" t="s">
        <v>6</v>
      </c>
      <c r="L11" s="215">
        <f>T63</f>
        <v>0</v>
      </c>
      <c r="M11" s="216">
        <f>U63</f>
        <v>3</v>
      </c>
      <c r="N11" s="253">
        <f>T64</f>
        <v>0</v>
      </c>
      <c r="O11" s="276">
        <f>U64</f>
        <v>0</v>
      </c>
      <c r="P11" s="268">
        <f>T65</f>
        <v>0</v>
      </c>
      <c r="Q11" s="269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1</v>
      </c>
      <c r="AM11" s="156">
        <f t="shared" si="4"/>
        <v>8</v>
      </c>
      <c r="AN11" s="157">
        <f>SUM(K5,K8,K14,K17,K20,K23,K26,K29,K32,K35)</f>
        <v>0</v>
      </c>
      <c r="AO11" s="158">
        <f>SUM(J5,J8,J14,J17,J20,J23,J26,J29,J32,J35)</f>
        <v>9</v>
      </c>
      <c r="AP11" s="170">
        <f t="shared" si="1"/>
        <v>1</v>
      </c>
      <c r="AQ11" s="171">
        <f t="shared" si="1"/>
        <v>17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0</v>
      </c>
      <c r="AY11" s="191">
        <f>IF(J7&lt;K7,1,0)</f>
        <v>0</v>
      </c>
      <c r="AZ11" s="189">
        <f>IF(J13&lt;K13,1,0)</f>
        <v>0</v>
      </c>
      <c r="BA11" s="191">
        <f>IF(J16&lt;K16,1,0)</f>
        <v>0</v>
      </c>
      <c r="BB11" s="189">
        <f>IF(J19&lt;K19,1,0)</f>
        <v>0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0</v>
      </c>
      <c r="BI11" s="178"/>
      <c r="BJ11" s="178"/>
      <c r="BK11" s="178"/>
      <c r="BL11" s="178"/>
      <c r="BM11" s="185"/>
      <c r="BN11" s="185"/>
    </row>
    <row r="12" spans="1:66" ht="15.75" customHeight="1" thickBot="1">
      <c r="A12" s="13"/>
      <c r="C12" s="14"/>
      <c r="D12" s="15"/>
      <c r="E12" s="380" t="s">
        <v>59</v>
      </c>
      <c r="F12" s="295">
        <f>P72</f>
        <v>82</v>
      </c>
      <c r="G12" s="296">
        <f>Q72</f>
        <v>97</v>
      </c>
      <c r="H12" s="205">
        <f>P73</f>
        <v>102</v>
      </c>
      <c r="I12" s="206">
        <f>Q73</f>
        <v>105</v>
      </c>
      <c r="J12" s="295">
        <f>P74</f>
        <v>75</v>
      </c>
      <c r="K12" s="296">
        <f>Q74</f>
        <v>55</v>
      </c>
      <c r="L12" s="205" t="s">
        <v>6</v>
      </c>
      <c r="M12" s="206" t="s">
        <v>6</v>
      </c>
      <c r="N12" s="280" t="str">
        <f>P75</f>
        <v/>
      </c>
      <c r="O12" s="272" t="str">
        <f>Q75</f>
        <v/>
      </c>
      <c r="P12" s="260" t="str">
        <f>P76</f>
        <v/>
      </c>
      <c r="Q12" s="261" t="str">
        <f>Q76</f>
        <v/>
      </c>
      <c r="R12" s="237" t="str">
        <f>P77</f>
        <v/>
      </c>
      <c r="S12" s="238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259</v>
      </c>
      <c r="AM12" s="152">
        <f t="shared" si="5"/>
        <v>257</v>
      </c>
      <c r="AN12" s="143">
        <f>SUM(M3,M6,M9,M15,M18,M21,M24,M27,M30,M33)</f>
        <v>260</v>
      </c>
      <c r="AO12" s="144">
        <f>SUM(L3,L6,L9,L15,L18,L21,L24,L27,L30,L33)</f>
        <v>220</v>
      </c>
      <c r="AP12" s="169">
        <f t="shared" si="1"/>
        <v>519</v>
      </c>
      <c r="AQ12" s="164">
        <f t="shared" si="1"/>
        <v>477</v>
      </c>
      <c r="AR12" s="223">
        <f>IF(AQ12=0,"",AP12/AQ12)</f>
        <v>1.0880503144654088</v>
      </c>
      <c r="AS12" s="172"/>
      <c r="AT12" s="141" t="s">
        <v>40</v>
      </c>
      <c r="AU12" s="178"/>
      <c r="AV12" s="178"/>
      <c r="AW12" s="188"/>
      <c r="AX12" s="178">
        <f>IF(F13&gt;G13,1,0)</f>
        <v>0</v>
      </c>
      <c r="AY12" s="181">
        <f>IF(H13&gt;I13,1,0)</f>
        <v>1</v>
      </c>
      <c r="AZ12" s="178">
        <f>IF(J13&gt;K13,1,0)</f>
        <v>1</v>
      </c>
      <c r="BA12" s="181">
        <f>IF(N13&gt;O13,1,0)</f>
        <v>0</v>
      </c>
      <c r="BB12" s="178">
        <f>IF(P13&gt;Q13,1,0)</f>
        <v>0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2</v>
      </c>
      <c r="BI12" s="178"/>
      <c r="BJ12" s="178">
        <f>IF(AQ12&lt;&gt;0,ROUND(AP12/AQ12,1)*10,AP12*10)</f>
        <v>11</v>
      </c>
      <c r="BK12" s="178">
        <f t="shared" si="3"/>
        <v>1.0880503144654088</v>
      </c>
      <c r="BL12" s="179" t="s">
        <v>41</v>
      </c>
      <c r="BM12" s="185"/>
      <c r="BN12" s="185"/>
    </row>
    <row r="13" spans="1:66" ht="15.75" customHeight="1">
      <c r="A13" s="13"/>
      <c r="C13" s="14"/>
      <c r="D13" s="15"/>
      <c r="E13" s="381"/>
      <c r="F13" s="297">
        <f>R72</f>
        <v>1</v>
      </c>
      <c r="G13" s="298">
        <f>S72</f>
        <v>3</v>
      </c>
      <c r="H13" s="207">
        <f>R73</f>
        <v>3</v>
      </c>
      <c r="I13" s="208">
        <f>S73</f>
        <v>2</v>
      </c>
      <c r="J13" s="297">
        <f>R74</f>
        <v>3</v>
      </c>
      <c r="K13" s="298">
        <f>S74</f>
        <v>0</v>
      </c>
      <c r="L13" s="207" t="s">
        <v>6</v>
      </c>
      <c r="M13" s="208" t="s">
        <v>6</v>
      </c>
      <c r="N13" s="281" t="str">
        <f>R75</f>
        <v/>
      </c>
      <c r="O13" s="275" t="str">
        <f>S75</f>
        <v/>
      </c>
      <c r="P13" s="262" t="str">
        <f>R76</f>
        <v/>
      </c>
      <c r="Q13" s="263" t="str">
        <f>S76</f>
        <v/>
      </c>
      <c r="R13" s="241" t="str">
        <f>R77</f>
        <v/>
      </c>
      <c r="S13" s="242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6</v>
      </c>
      <c r="AC13" s="24">
        <f>BA82+BE82</f>
        <v>2</v>
      </c>
      <c r="AD13" s="24">
        <f>BB82+BF82</f>
        <v>2</v>
      </c>
      <c r="AE13" s="24">
        <f>BC82+BG82</f>
        <v>0</v>
      </c>
      <c r="AF13" s="24">
        <f>BD82+BH82</f>
        <v>2</v>
      </c>
      <c r="AG13" s="24">
        <f>AP13</f>
        <v>13</v>
      </c>
      <c r="AH13" s="24">
        <f>AQ13</f>
        <v>10</v>
      </c>
      <c r="AI13" s="161">
        <f>AP14</f>
        <v>10</v>
      </c>
      <c r="AJ13" s="161">
        <f>AQ14</f>
        <v>8</v>
      </c>
      <c r="AK13" s="24">
        <f>BD13</f>
        <v>3</v>
      </c>
      <c r="AL13" s="145">
        <f t="shared" si="5"/>
        <v>7</v>
      </c>
      <c r="AM13" s="145">
        <f t="shared" si="5"/>
        <v>5</v>
      </c>
      <c r="AN13" s="145">
        <f>SUM(M4,M7,M10,M16,M19,M22,M25,M28,M31,M34)</f>
        <v>6</v>
      </c>
      <c r="AO13" s="146">
        <f>SUM(L4,L7,L10,L16,L19,L22,L25,L28,L31,L34)</f>
        <v>5</v>
      </c>
      <c r="AP13" s="165">
        <f t="shared" si="1"/>
        <v>13</v>
      </c>
      <c r="AQ13" s="166">
        <f t="shared" si="1"/>
        <v>10</v>
      </c>
      <c r="AR13" s="223">
        <f>IF(AQ13=0,"",AP13/AQ13)</f>
        <v>1.3</v>
      </c>
      <c r="AS13" s="173"/>
      <c r="AT13" s="141"/>
      <c r="AU13" s="178"/>
      <c r="AV13" s="183"/>
      <c r="AW13" s="187">
        <f>AP14*10000000-AQ14*100000+BJ13+BJ12</f>
        <v>99213011</v>
      </c>
      <c r="AX13" s="178"/>
      <c r="AY13" s="181">
        <f>IF(AW13&lt;AW16,7,6)</f>
        <v>6</v>
      </c>
      <c r="AZ13" s="178">
        <f>IF(AW13&lt;AW19,AY13,AY13-1)</f>
        <v>5</v>
      </c>
      <c r="BA13" s="181">
        <f>IF(AW13&lt;AW22,AZ13,AZ13-1)</f>
        <v>4</v>
      </c>
      <c r="BB13" s="178">
        <f>IF(AW13&lt;AW4,BA13,BA13-1)</f>
        <v>4</v>
      </c>
      <c r="BC13" s="181">
        <f>IF(AW13&lt;AW7,BB13,BB13-1)</f>
        <v>4</v>
      </c>
      <c r="BD13" s="178">
        <f>IF(AW13&lt;AW10,BC13,BC13-1)</f>
        <v>3</v>
      </c>
      <c r="BE13" s="181"/>
      <c r="BF13" s="178"/>
      <c r="BG13" s="181"/>
      <c r="BH13" s="178"/>
      <c r="BI13" s="178">
        <f>BH12+BH14</f>
        <v>9</v>
      </c>
      <c r="BJ13" s="178">
        <f>IF(AQ13&lt;&gt;0,ROUND(AP13/AQ13,1)*10000,AP13*10000)</f>
        <v>13000</v>
      </c>
      <c r="BK13" s="178">
        <f t="shared" si="3"/>
        <v>1.3</v>
      </c>
      <c r="BL13" s="179" t="s">
        <v>31</v>
      </c>
      <c r="BM13" s="185"/>
      <c r="BN13" s="185"/>
    </row>
    <row r="14" spans="1:66" ht="16.5" customHeight="1" thickBot="1">
      <c r="A14" s="13"/>
      <c r="C14" s="14"/>
      <c r="D14" s="15"/>
      <c r="E14" s="382"/>
      <c r="F14" s="301">
        <f>T72</f>
        <v>0</v>
      </c>
      <c r="G14" s="302">
        <f>U72</f>
        <v>3</v>
      </c>
      <c r="H14" s="215">
        <f>T73</f>
        <v>2</v>
      </c>
      <c r="I14" s="216">
        <f>U73</f>
        <v>1</v>
      </c>
      <c r="J14" s="301">
        <f>T74</f>
        <v>3</v>
      </c>
      <c r="K14" s="302">
        <f>U74</f>
        <v>0</v>
      </c>
      <c r="L14" s="215" t="s">
        <v>6</v>
      </c>
      <c r="M14" s="216" t="s">
        <v>6</v>
      </c>
      <c r="N14" s="253">
        <f>T75</f>
        <v>0</v>
      </c>
      <c r="O14" s="276">
        <f>U75</f>
        <v>0</v>
      </c>
      <c r="P14" s="268">
        <f>T76</f>
        <v>0</v>
      </c>
      <c r="Q14" s="269">
        <f>U76</f>
        <v>0</v>
      </c>
      <c r="R14" s="253">
        <f>T77</f>
        <v>0</v>
      </c>
      <c r="S14" s="254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5</v>
      </c>
      <c r="AM14" s="157">
        <f t="shared" si="5"/>
        <v>4</v>
      </c>
      <c r="AN14" s="157">
        <f>SUM(M5,M8,M11,M17,M20,M23,M26,M29,M32,M35)</f>
        <v>5</v>
      </c>
      <c r="AO14" s="158">
        <f>SUM(L5,L8,L11,L17,L20,L23,L26,L29,L32,L35)</f>
        <v>4</v>
      </c>
      <c r="AP14" s="170">
        <f t="shared" si="1"/>
        <v>10</v>
      </c>
      <c r="AQ14" s="171">
        <f t="shared" si="1"/>
        <v>8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0</v>
      </c>
      <c r="AY14" s="181">
        <f t="shared" ref="AY14:AY35" si="6">IF(AW14&lt;AW17,7,6)</f>
        <v>6</v>
      </c>
      <c r="AZ14" s="189">
        <f>IF(L10&lt;M10,1,0)</f>
        <v>1</v>
      </c>
      <c r="BA14" s="191">
        <f>IF(L16&lt;M16,1,0)</f>
        <v>0</v>
      </c>
      <c r="BB14" s="189">
        <f>IF(L19&lt;M19,1,0)</f>
        <v>0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7</v>
      </c>
      <c r="BI14" s="178"/>
      <c r="BJ14" s="178"/>
      <c r="BK14" s="178"/>
      <c r="BL14" s="178"/>
      <c r="BM14" s="185"/>
      <c r="BN14" s="185"/>
    </row>
    <row r="15" spans="1:66" ht="15.75" hidden="1" customHeight="1" thickBot="1">
      <c r="A15" s="13"/>
      <c r="C15" s="14"/>
      <c r="D15" s="15"/>
      <c r="E15" s="380"/>
      <c r="F15" s="323" t="str">
        <f>P83</f>
        <v/>
      </c>
      <c r="G15" s="324" t="str">
        <f>Q83</f>
        <v/>
      </c>
      <c r="H15" s="205" t="str">
        <f>P84</f>
        <v/>
      </c>
      <c r="I15" s="206" t="str">
        <f>Q84</f>
        <v/>
      </c>
      <c r="J15" s="295" t="str">
        <f>P85</f>
        <v/>
      </c>
      <c r="K15" s="296" t="str">
        <f>Q85</f>
        <v/>
      </c>
      <c r="L15" s="205" t="str">
        <f>P86</f>
        <v/>
      </c>
      <c r="M15" s="206" t="str">
        <f>Q86</f>
        <v/>
      </c>
      <c r="N15" s="280" t="s">
        <v>6</v>
      </c>
      <c r="O15" s="272" t="s">
        <v>6</v>
      </c>
      <c r="P15" s="260" t="str">
        <f>P87</f>
        <v/>
      </c>
      <c r="Q15" s="261" t="str">
        <f>Q87</f>
        <v/>
      </c>
      <c r="R15" s="237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0</v>
      </c>
      <c r="AM15" s="159">
        <f t="shared" si="7"/>
        <v>0</v>
      </c>
      <c r="AN15" s="143">
        <f>SUM(O3,O6,O9,O12,O18,O21,O24,O27,O30,O33)</f>
        <v>0</v>
      </c>
      <c r="AO15" s="144">
        <f>SUM(N3,N6,N9,N12,N18,N21,N24,N27,N30,N33)</f>
        <v>0</v>
      </c>
      <c r="AP15" s="169">
        <f t="shared" si="1"/>
        <v>0</v>
      </c>
      <c r="AQ15" s="164">
        <f t="shared" si="1"/>
        <v>0</v>
      </c>
      <c r="AR15" s="223" t="str">
        <f>IF(AQ15=0,"",AP15/AQ15)</f>
        <v/>
      </c>
      <c r="AS15" s="172"/>
      <c r="AT15" s="141" t="s">
        <v>40</v>
      </c>
      <c r="AU15" s="180"/>
      <c r="AV15" s="180"/>
      <c r="AW15" s="188"/>
      <c r="AX15" s="180">
        <f>IF(F16&gt;G16,1,0)</f>
        <v>0</v>
      </c>
      <c r="AY15" s="181">
        <f t="shared" si="6"/>
        <v>6</v>
      </c>
      <c r="AZ15" s="180">
        <f>IF(J16&gt;K16,1,0)</f>
        <v>0</v>
      </c>
      <c r="BA15" s="181">
        <f>IF(L16&gt;M16,1,0)</f>
        <v>0</v>
      </c>
      <c r="BB15" s="180">
        <f>IF(P16&gt;Q16,1,0)</f>
        <v>0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6</v>
      </c>
      <c r="BI15" s="178"/>
      <c r="BJ15" s="178">
        <f>IF(AQ15&lt;&gt;0,ROUND(AP15/AQ15,1)*10,AP15*10)</f>
        <v>0</v>
      </c>
      <c r="BK15" s="178">
        <f t="shared" si="3"/>
        <v>0</v>
      </c>
      <c r="BL15" s="179" t="s">
        <v>41</v>
      </c>
      <c r="BM15" s="185"/>
      <c r="BN15" s="185"/>
    </row>
    <row r="16" spans="1:66" ht="15.75" hidden="1" customHeight="1">
      <c r="A16" s="13"/>
      <c r="C16" s="14"/>
      <c r="D16" s="15"/>
      <c r="E16" s="381"/>
      <c r="F16" s="325" t="str">
        <f>R83</f>
        <v/>
      </c>
      <c r="G16" s="326" t="str">
        <f>S83</f>
        <v/>
      </c>
      <c r="H16" s="207" t="str">
        <f>R84</f>
        <v/>
      </c>
      <c r="I16" s="208" t="str">
        <f>S84</f>
        <v/>
      </c>
      <c r="J16" s="297" t="str">
        <f>R85</f>
        <v/>
      </c>
      <c r="K16" s="298" t="str">
        <f>S85</f>
        <v/>
      </c>
      <c r="L16" s="207" t="str">
        <f>R86</f>
        <v/>
      </c>
      <c r="M16" s="208" t="str">
        <f>S86</f>
        <v/>
      </c>
      <c r="N16" s="281" t="s">
        <v>6</v>
      </c>
      <c r="O16" s="275" t="s">
        <v>6</v>
      </c>
      <c r="P16" s="262" t="str">
        <f>R87</f>
        <v/>
      </c>
      <c r="Q16" s="263" t="str">
        <f>S87</f>
        <v/>
      </c>
      <c r="R16" s="24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0</v>
      </c>
      <c r="AC16" s="24">
        <f>BA93+BE93</f>
        <v>0</v>
      </c>
      <c r="AD16" s="24">
        <f>BB93+BF93</f>
        <v>0</v>
      </c>
      <c r="AE16" s="24">
        <f>BC93+BG93</f>
        <v>0</v>
      </c>
      <c r="AF16" s="24">
        <f>BD93+BH93</f>
        <v>0</v>
      </c>
      <c r="AG16" s="24">
        <f>AP16</f>
        <v>0</v>
      </c>
      <c r="AH16" s="24">
        <f>AQ16</f>
        <v>0</v>
      </c>
      <c r="AI16" s="161">
        <f>AP17</f>
        <v>0</v>
      </c>
      <c r="AJ16" s="161">
        <f>AQ17</f>
        <v>0</v>
      </c>
      <c r="AK16" s="24">
        <f>BD16</f>
        <v>5</v>
      </c>
      <c r="AL16" s="145">
        <f t="shared" si="7"/>
        <v>0</v>
      </c>
      <c r="AM16" s="145">
        <f t="shared" si="7"/>
        <v>0</v>
      </c>
      <c r="AN16" s="145">
        <f>SUM(O4,O7,O10,O13,O19,O22,O25,O28,O31,O34)</f>
        <v>0</v>
      </c>
      <c r="AO16" s="146">
        <f>SUM(N4,N7,N10,N13,N19,N22,N25,N28,N31,N34)</f>
        <v>0</v>
      </c>
      <c r="AP16" s="165">
        <f t="shared" si="1"/>
        <v>0</v>
      </c>
      <c r="AQ16" s="166">
        <f t="shared" si="1"/>
        <v>0</v>
      </c>
      <c r="AR16" s="223" t="str">
        <f>IF(AQ16=0,"",AP16/AQ16)</f>
        <v/>
      </c>
      <c r="AS16" s="173"/>
      <c r="AT16" s="141"/>
      <c r="AU16" s="180"/>
      <c r="AV16" s="182"/>
      <c r="AW16" s="187">
        <f>AP17*10000000-AQ17*100000+BJ16+BJ15</f>
        <v>0</v>
      </c>
      <c r="AX16" s="180"/>
      <c r="AY16" s="181">
        <f t="shared" si="6"/>
        <v>6</v>
      </c>
      <c r="AZ16" s="180">
        <f>IF(AW16&lt;AW22,AY16,AY16-1)</f>
        <v>5</v>
      </c>
      <c r="BA16" s="181">
        <f>IF(AW16&lt;AW4,AZ16,AZ16-1)</f>
        <v>5</v>
      </c>
      <c r="BB16" s="180">
        <f>IF(AW16&lt;AW7,BA16,BA16-1)</f>
        <v>5</v>
      </c>
      <c r="BC16" s="181">
        <f>IF(AW16&lt;AW10,BB16,BB16-1)</f>
        <v>5</v>
      </c>
      <c r="BD16" s="180">
        <f>IF(AW16&lt;AW13,BC16,BC16-1)</f>
        <v>5</v>
      </c>
      <c r="BE16" s="181"/>
      <c r="BF16" s="180"/>
      <c r="BG16" s="181"/>
      <c r="BH16" s="180"/>
      <c r="BI16" s="178">
        <f>BH15+BH17</f>
        <v>12</v>
      </c>
      <c r="BJ16" s="178">
        <f>IF(AQ16&lt;&gt;0,ROUND(AP16/AQ16,1)*10000,AP16*10000)</f>
        <v>0</v>
      </c>
      <c r="BK16" s="178">
        <f t="shared" si="3"/>
        <v>0</v>
      </c>
      <c r="BL16" s="179" t="s">
        <v>31</v>
      </c>
      <c r="BM16" s="185"/>
      <c r="BN16" s="185"/>
    </row>
    <row r="17" spans="1:67" ht="16.5" hidden="1" customHeight="1" thickBot="1">
      <c r="A17" s="13"/>
      <c r="C17" s="14"/>
      <c r="D17" s="15"/>
      <c r="E17" s="382"/>
      <c r="F17" s="327">
        <f>T83</f>
        <v>0</v>
      </c>
      <c r="G17" s="328">
        <f>U83</f>
        <v>0</v>
      </c>
      <c r="H17" s="215">
        <f>T84</f>
        <v>0</v>
      </c>
      <c r="I17" s="216">
        <f>U84</f>
        <v>0</v>
      </c>
      <c r="J17" s="301">
        <f>T85</f>
        <v>0</v>
      </c>
      <c r="K17" s="302">
        <f>U85</f>
        <v>0</v>
      </c>
      <c r="L17" s="215">
        <f>T86</f>
        <v>0</v>
      </c>
      <c r="M17" s="216">
        <f>U86</f>
        <v>0</v>
      </c>
      <c r="N17" s="253" t="s">
        <v>6</v>
      </c>
      <c r="O17" s="276" t="s">
        <v>6</v>
      </c>
      <c r="P17" s="268">
        <f>T87</f>
        <v>0</v>
      </c>
      <c r="Q17" s="269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0</v>
      </c>
      <c r="AM17" s="157">
        <f t="shared" si="7"/>
        <v>0</v>
      </c>
      <c r="AN17" s="157">
        <f>SUM(O5,O8,O11,O14,O20,O23,O26,O29,O32,O35)</f>
        <v>0</v>
      </c>
      <c r="AO17" s="158">
        <f>SUM(N5,N8,N11,N14,N20,N23,N26,N29,N32,N35)</f>
        <v>0</v>
      </c>
      <c r="AP17" s="170">
        <f t="shared" si="1"/>
        <v>0</v>
      </c>
      <c r="AQ17" s="171">
        <f t="shared" si="1"/>
        <v>0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0</v>
      </c>
      <c r="AY17" s="181">
        <f t="shared" si="6"/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6</v>
      </c>
      <c r="BI17" s="178"/>
      <c r="BJ17" s="178"/>
      <c r="BK17" s="178"/>
      <c r="BL17" s="178"/>
      <c r="BM17" s="185"/>
      <c r="BN17" s="185"/>
    </row>
    <row r="18" spans="1:67" ht="15.75" hidden="1" customHeight="1" thickBot="1">
      <c r="A18" s="13"/>
      <c r="C18" s="14"/>
      <c r="D18" s="15"/>
      <c r="E18" s="380"/>
      <c r="F18" s="225" t="str">
        <f>P94</f>
        <v/>
      </c>
      <c r="G18" s="17" t="str">
        <f>Q94</f>
        <v/>
      </c>
      <c r="H18" s="18" t="str">
        <f>P95</f>
        <v/>
      </c>
      <c r="I18" s="20" t="str">
        <f>Q95</f>
        <v/>
      </c>
      <c r="J18" s="16" t="str">
        <f>P96</f>
        <v/>
      </c>
      <c r="K18" s="17" t="str">
        <f>Q96</f>
        <v/>
      </c>
      <c r="L18" s="18" t="str">
        <f>P97</f>
        <v/>
      </c>
      <c r="M18" s="20" t="str">
        <f>Q97</f>
        <v/>
      </c>
      <c r="N18" s="16" t="str">
        <f>P98</f>
        <v/>
      </c>
      <c r="O18" s="17" t="str">
        <f>Q98</f>
        <v/>
      </c>
      <c r="P18" s="205" t="s">
        <v>6</v>
      </c>
      <c r="Q18" s="206" t="s">
        <v>6</v>
      </c>
      <c r="R18" s="258" t="str">
        <f>P99</f>
        <v/>
      </c>
      <c r="S18" s="238" t="str">
        <f>Q99</f>
        <v/>
      </c>
      <c r="T18" s="239"/>
      <c r="U18" s="240"/>
      <c r="V18" s="19" t="str">
        <f>P101</f>
        <v/>
      </c>
      <c r="W18" s="21" t="str">
        <f>Q101</f>
        <v/>
      </c>
      <c r="X18" s="22" t="str">
        <f>P102</f>
        <v/>
      </c>
      <c r="Y18" s="70" t="str">
        <f>Q102</f>
        <v/>
      </c>
      <c r="Z18" s="71" t="str">
        <f>P103</f>
        <v/>
      </c>
      <c r="AA18" s="71" t="str">
        <f>Q103</f>
        <v/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>
        <f t="shared" ref="AL18:AM20" si="8">SUM(F18,H18,J18,L18,N18,R18,T18,V18,X18,Z18)</f>
        <v>0</v>
      </c>
      <c r="AM18" s="159">
        <f t="shared" si="8"/>
        <v>0</v>
      </c>
      <c r="AN18" s="143">
        <f>SUM(Q3,Q6,Q9,Q12,Q15,Q21,Q24,Q27,Q30,Q33)</f>
        <v>0</v>
      </c>
      <c r="AO18" s="144">
        <f>SUM(P3,P6,P9,P12,P15,P21,P24,P27,P30,P33)</f>
        <v>0</v>
      </c>
      <c r="AP18" s="169">
        <f t="shared" si="1"/>
        <v>0</v>
      </c>
      <c r="AQ18" s="164">
        <f t="shared" si="1"/>
        <v>0</v>
      </c>
      <c r="AR18" s="223" t="str">
        <f>IF(AQ18=0,"",AP18/AQ18)</f>
        <v/>
      </c>
      <c r="AS18" s="172"/>
      <c r="AT18" s="141" t="s">
        <v>40</v>
      </c>
      <c r="AU18" s="178"/>
      <c r="AV18" s="178"/>
      <c r="AW18" s="188"/>
      <c r="AX18" s="178">
        <f>IF(F19&gt;G19,1,0)</f>
        <v>0</v>
      </c>
      <c r="AY18" s="181">
        <f t="shared" si="6"/>
        <v>6</v>
      </c>
      <c r="AZ18" s="178">
        <f>IF(J19&gt;K19,1,0)</f>
        <v>0</v>
      </c>
      <c r="BA18" s="181">
        <f>IF(L19&gt;M19,1,0)</f>
        <v>0</v>
      </c>
      <c r="BB18" s="178">
        <f>IF(N19&gt;O19,1,0)</f>
        <v>0</v>
      </c>
      <c r="BC18" s="181">
        <f>IF(R19&gt;S19,1,0)</f>
        <v>0</v>
      </c>
      <c r="BD18" s="178"/>
      <c r="BE18" s="181"/>
      <c r="BF18" s="178"/>
      <c r="BG18" s="181"/>
      <c r="BH18" s="178">
        <f>SUM(AX18:BG18)</f>
        <v>6</v>
      </c>
      <c r="BI18" s="178"/>
      <c r="BJ18" s="178">
        <f>IF(AQ18&lt;&gt;0,ROUND(AP18/AQ18,1)*10,AP18*10)</f>
        <v>0</v>
      </c>
      <c r="BK18" s="178">
        <f t="shared" si="3"/>
        <v>0</v>
      </c>
      <c r="BL18" s="179" t="s">
        <v>41</v>
      </c>
      <c r="BM18" s="185"/>
      <c r="BN18" s="185"/>
    </row>
    <row r="19" spans="1:67" ht="15.75" hidden="1" customHeight="1">
      <c r="A19" s="13"/>
      <c r="C19" s="14"/>
      <c r="D19" s="15"/>
      <c r="E19" s="381"/>
      <c r="F19" s="29" t="str">
        <f>R94</f>
        <v/>
      </c>
      <c r="G19" s="30" t="str">
        <f>S94</f>
        <v/>
      </c>
      <c r="H19" s="31" t="str">
        <f>R95</f>
        <v/>
      </c>
      <c r="I19" s="34" t="str">
        <f>S95</f>
        <v/>
      </c>
      <c r="J19" s="29" t="str">
        <f>R96</f>
        <v/>
      </c>
      <c r="K19" s="30" t="str">
        <f>S96</f>
        <v/>
      </c>
      <c r="L19" s="31" t="str">
        <f>R97</f>
        <v/>
      </c>
      <c r="M19" s="34" t="str">
        <f>S97</f>
        <v/>
      </c>
      <c r="N19" s="29" t="str">
        <f>R98</f>
        <v/>
      </c>
      <c r="O19" s="30" t="str">
        <f>S98</f>
        <v/>
      </c>
      <c r="P19" s="207" t="s">
        <v>6</v>
      </c>
      <c r="Q19" s="208" t="s">
        <v>6</v>
      </c>
      <c r="R19" s="259" t="str">
        <f>R99</f>
        <v/>
      </c>
      <c r="S19" s="242" t="str">
        <f>S99</f>
        <v/>
      </c>
      <c r="T19" s="243"/>
      <c r="U19" s="244"/>
      <c r="V19" s="33" t="str">
        <f>R101</f>
        <v/>
      </c>
      <c r="W19" s="35" t="str">
        <f>S101</f>
        <v/>
      </c>
      <c r="X19" s="36" t="str">
        <f>R102</f>
        <v/>
      </c>
      <c r="Y19" s="23" t="str">
        <f>S102</f>
        <v/>
      </c>
      <c r="Z19" s="24" t="str">
        <f>R103</f>
        <v/>
      </c>
      <c r="AA19" s="24" t="str">
        <f>S103</f>
        <v/>
      </c>
      <c r="AB19" s="24">
        <f>BI104</f>
        <v>0</v>
      </c>
      <c r="AC19" s="24">
        <f>BA104+BE104</f>
        <v>0</v>
      </c>
      <c r="AD19" s="24">
        <f>BB104+BF104</f>
        <v>0</v>
      </c>
      <c r="AE19" s="24">
        <f>BC104+BG104</f>
        <v>0</v>
      </c>
      <c r="AF19" s="24">
        <f>BD104+BH104</f>
        <v>0</v>
      </c>
      <c r="AG19" s="24">
        <f>AP19</f>
        <v>0</v>
      </c>
      <c r="AH19" s="24">
        <f>AQ19</f>
        <v>0</v>
      </c>
      <c r="AI19" s="161">
        <f>AP20</f>
        <v>0</v>
      </c>
      <c r="AJ19" s="161">
        <f>AQ20</f>
        <v>0</v>
      </c>
      <c r="AK19" s="24">
        <f>BD19</f>
        <v>5</v>
      </c>
      <c r="AL19" s="145">
        <f t="shared" si="8"/>
        <v>0</v>
      </c>
      <c r="AM19" s="145">
        <f t="shared" si="8"/>
        <v>0</v>
      </c>
      <c r="AN19" s="145">
        <f>SUM(Q4,Q7,Q10,Q13,Q16,Q22,Q25,Q28,Q31,Q34)</f>
        <v>0</v>
      </c>
      <c r="AO19" s="146">
        <f>SUM(P4,P7,P10,P13,P16,P22,P25,P28,P31,P34)</f>
        <v>0</v>
      </c>
      <c r="AP19" s="165">
        <f t="shared" si="1"/>
        <v>0</v>
      </c>
      <c r="AQ19" s="166">
        <f t="shared" si="1"/>
        <v>0</v>
      </c>
      <c r="AR19" s="223" t="str">
        <f>IF(AQ19=0,"",AP19/AQ19)</f>
        <v/>
      </c>
      <c r="AS19" s="173"/>
      <c r="AT19" s="141"/>
      <c r="AU19" s="178"/>
      <c r="AV19" s="183"/>
      <c r="AW19" s="187">
        <f>AP20*10000000-AQ20*100000+BJ19+BJ18</f>
        <v>0</v>
      </c>
      <c r="AX19" s="178"/>
      <c r="AY19" s="181">
        <f t="shared" si="6"/>
        <v>6</v>
      </c>
      <c r="AZ19" s="178">
        <f>IF(AW19&lt;AW4,AY19,AY19-1)</f>
        <v>6</v>
      </c>
      <c r="BA19" s="181">
        <f>IF(AW19&lt;AW7,AZ19,AZ19-1)</f>
        <v>6</v>
      </c>
      <c r="BB19" s="178">
        <f>IF(AW19&lt;AW10,BA19,BA19-1)</f>
        <v>6</v>
      </c>
      <c r="BC19" s="181">
        <f>IF(AW19&lt;AW13,BB19,BB19-1)</f>
        <v>6</v>
      </c>
      <c r="BD19" s="178">
        <f>IF(AW19&lt;AW16,BC19,BC19-1)</f>
        <v>5</v>
      </c>
      <c r="BE19" s="181"/>
      <c r="BF19" s="178"/>
      <c r="BG19" s="181"/>
      <c r="BH19" s="178"/>
      <c r="BI19" s="178">
        <f>BH18+BH20</f>
        <v>12</v>
      </c>
      <c r="BJ19" s="178">
        <f>IF(AQ19&lt;&gt;0,ROUND(AP19/AQ19,1)*10000,AP19*10000)</f>
        <v>0</v>
      </c>
      <c r="BK19" s="178">
        <f t="shared" si="3"/>
        <v>0</v>
      </c>
      <c r="BL19" s="179" t="s">
        <v>31</v>
      </c>
      <c r="BM19" s="185"/>
      <c r="BN19" s="185"/>
    </row>
    <row r="20" spans="1:67" ht="16.5" hidden="1" customHeight="1" thickBot="1">
      <c r="A20" s="13"/>
      <c r="C20" s="14"/>
      <c r="D20" s="15"/>
      <c r="E20" s="382"/>
      <c r="F20" s="77">
        <f>T94</f>
        <v>0</v>
      </c>
      <c r="G20" s="78">
        <f>U94</f>
        <v>0</v>
      </c>
      <c r="H20" s="79">
        <f>T95</f>
        <v>0</v>
      </c>
      <c r="I20" s="80">
        <f>U95</f>
        <v>0</v>
      </c>
      <c r="J20" s="77">
        <f>T96</f>
        <v>0</v>
      </c>
      <c r="K20" s="78">
        <f>U96</f>
        <v>0</v>
      </c>
      <c r="L20" s="79">
        <f>T97</f>
        <v>0</v>
      </c>
      <c r="M20" s="80">
        <f>U97</f>
        <v>0</v>
      </c>
      <c r="N20" s="77">
        <f>T98</f>
        <v>0</v>
      </c>
      <c r="O20" s="78">
        <f>U98</f>
        <v>0</v>
      </c>
      <c r="P20" s="215" t="s">
        <v>6</v>
      </c>
      <c r="Q20" s="216" t="s">
        <v>6</v>
      </c>
      <c r="R20" s="253">
        <f>T99</f>
        <v>0</v>
      </c>
      <c r="S20" s="254">
        <f>U99</f>
        <v>0</v>
      </c>
      <c r="T20" s="255"/>
      <c r="U20" s="256"/>
      <c r="V20" s="83">
        <f>T101</f>
        <v>0</v>
      </c>
      <c r="W20" s="81">
        <f>U101</f>
        <v>0</v>
      </c>
      <c r="X20" s="82">
        <f>T102</f>
        <v>0</v>
      </c>
      <c r="Y20" s="53">
        <f>U102</f>
        <v>0</v>
      </c>
      <c r="Z20" s="54">
        <f>T103</f>
        <v>0</v>
      </c>
      <c r="AA20" s="54">
        <f>U103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>
        <f t="shared" si="8"/>
        <v>0</v>
      </c>
      <c r="AM20" s="157">
        <f t="shared" si="8"/>
        <v>0</v>
      </c>
      <c r="AN20" s="157">
        <f>SUM(Q5,Q8,Q11,Q14,Q17,Q23,Q26,Q29,Q32,Q35)</f>
        <v>0</v>
      </c>
      <c r="AO20" s="158">
        <f>SUM(P5,P8,P11,P14,P17,P23,P26,P29,P32,P35)</f>
        <v>0</v>
      </c>
      <c r="AP20" s="170">
        <f t="shared" si="1"/>
        <v>0</v>
      </c>
      <c r="AQ20" s="171">
        <f t="shared" si="1"/>
        <v>0</v>
      </c>
      <c r="AR20" s="224"/>
      <c r="AS20" s="174"/>
      <c r="AT20" s="201" t="s">
        <v>42</v>
      </c>
      <c r="AU20" s="189"/>
      <c r="AV20" s="189"/>
      <c r="AW20" s="190"/>
      <c r="AX20" s="189">
        <f>IF(P4&lt;Q4,1,0)</f>
        <v>0</v>
      </c>
      <c r="AY20" s="181">
        <f t="shared" si="6"/>
        <v>6</v>
      </c>
      <c r="AZ20" s="189">
        <f>IF(P10&lt;Q10,1,0)</f>
        <v>0</v>
      </c>
      <c r="BA20" s="191">
        <f>IF(P13&lt;Q13,1,0)</f>
        <v>0</v>
      </c>
      <c r="BB20" s="189">
        <f>IF(T4&lt;U4,1,0)</f>
        <v>0</v>
      </c>
      <c r="BC20" s="191">
        <f>IF(T4&lt;U4,1,0)</f>
        <v>0</v>
      </c>
      <c r="BD20" s="189"/>
      <c r="BE20" s="181"/>
      <c r="BF20" s="178"/>
      <c r="BG20" s="181"/>
      <c r="BH20" s="178">
        <f>SUM(AX20:BG20)</f>
        <v>6</v>
      </c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17" t="str">
        <f>P105</f>
        <v/>
      </c>
      <c r="G21" s="211" t="str">
        <f>Q105</f>
        <v/>
      </c>
      <c r="H21" s="18" t="str">
        <f>P106</f>
        <v/>
      </c>
      <c r="I21" s="20" t="str">
        <f>Q106</f>
        <v/>
      </c>
      <c r="J21" s="217" t="str">
        <f>P107</f>
        <v/>
      </c>
      <c r="K21" s="211" t="str">
        <f>Q107</f>
        <v/>
      </c>
      <c r="L21" s="18" t="str">
        <f>P108</f>
        <v/>
      </c>
      <c r="M21" s="20" t="str">
        <f>Q108</f>
        <v/>
      </c>
      <c r="N21" s="16" t="str">
        <f>P109</f>
        <v/>
      </c>
      <c r="O21" s="17" t="str">
        <f>Q109</f>
        <v/>
      </c>
      <c r="P21" s="18" t="str">
        <f>P110</f>
        <v/>
      </c>
      <c r="Q21" s="20" t="str">
        <f>Q110</f>
        <v/>
      </c>
      <c r="R21" s="16" t="s">
        <v>6</v>
      </c>
      <c r="S21" s="21" t="s">
        <v>6</v>
      </c>
      <c r="T21" s="192"/>
      <c r="U21" s="194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9">SUM(F21,H21,J21,L21,N21,P21,T21,V21,X21,Z21)</f>
        <v>0</v>
      </c>
      <c r="AM21" s="143">
        <f t="shared" si="9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>
      <c r="A22" s="13"/>
      <c r="C22" s="14"/>
      <c r="D22" s="15"/>
      <c r="E22" s="381"/>
      <c r="F22" s="212" t="str">
        <f>R105</f>
        <v/>
      </c>
      <c r="G22" s="213" t="str">
        <f>S105</f>
        <v/>
      </c>
      <c r="H22" s="31" t="str">
        <f>R106</f>
        <v/>
      </c>
      <c r="I22" s="34" t="str">
        <f>S106</f>
        <v/>
      </c>
      <c r="J22" s="212" t="str">
        <f>R107</f>
        <v/>
      </c>
      <c r="K22" s="213" t="str">
        <f>S107</f>
        <v/>
      </c>
      <c r="L22" s="31" t="str">
        <f>R108</f>
        <v/>
      </c>
      <c r="M22" s="34" t="str">
        <f>S108</f>
        <v/>
      </c>
      <c r="N22" s="29" t="str">
        <f>R109</f>
        <v/>
      </c>
      <c r="O22" s="30" t="str">
        <f>S109</f>
        <v/>
      </c>
      <c r="P22" s="31" t="str">
        <f>R110</f>
        <v/>
      </c>
      <c r="Q22" s="34" t="str">
        <f>S110</f>
        <v/>
      </c>
      <c r="R22" s="29" t="s">
        <v>6</v>
      </c>
      <c r="S22" s="35" t="s">
        <v>6</v>
      </c>
      <c r="T22" s="195"/>
      <c r="U22" s="196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5</v>
      </c>
      <c r="AL22" s="142">
        <f t="shared" si="9"/>
        <v>0</v>
      </c>
      <c r="AM22" s="142">
        <f t="shared" si="9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6</v>
      </c>
      <c r="BD22" s="180">
        <f>IF(AW22&lt;AW19,BC22,BC22-1)</f>
        <v>5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222">
        <f>T105</f>
        <v>0</v>
      </c>
      <c r="G23" s="214">
        <f>U105</f>
        <v>0</v>
      </c>
      <c r="H23" s="46">
        <f>T106</f>
        <v>0</v>
      </c>
      <c r="I23" s="49">
        <f>U106</f>
        <v>0</v>
      </c>
      <c r="J23" s="222">
        <f>T107</f>
        <v>0</v>
      </c>
      <c r="K23" s="214">
        <f>U107</f>
        <v>0</v>
      </c>
      <c r="L23" s="46">
        <f>T108</f>
        <v>0</v>
      </c>
      <c r="M23" s="49">
        <f>U108</f>
        <v>0</v>
      </c>
      <c r="N23" s="44">
        <f>T109</f>
        <v>0</v>
      </c>
      <c r="O23" s="45">
        <f>U109</f>
        <v>0</v>
      </c>
      <c r="P23" s="46">
        <f>T110</f>
        <v>0</v>
      </c>
      <c r="Q23" s="49">
        <f>U110</f>
        <v>0</v>
      </c>
      <c r="R23" s="44" t="s">
        <v>6</v>
      </c>
      <c r="S23" s="50" t="s">
        <v>6</v>
      </c>
      <c r="T23" s="197"/>
      <c r="U23" s="193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9"/>
        <v>0</v>
      </c>
      <c r="AM23" s="160">
        <f t="shared" si="9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10">SUM(F24,H24,J24,L24,N24,P24,R24,V24,X24,Z24)</f>
        <v>0</v>
      </c>
      <c r="AM24" s="73">
        <f t="shared" si="10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1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1</v>
      </c>
      <c r="AL25" s="37">
        <f t="shared" si="10"/>
        <v>0</v>
      </c>
      <c r="AM25" s="37">
        <f t="shared" si="10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3</v>
      </c>
      <c r="BG25" s="28">
        <f>IF(AW25&lt;AW19,BF25,BF25-1)</f>
        <v>2</v>
      </c>
      <c r="BH25" s="14">
        <f>IF(AW25&lt;AW22,BG25,BG25-1)</f>
        <v>1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10"/>
        <v>0</v>
      </c>
      <c r="AM26" s="56">
        <f t="shared" si="10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1">SUM(F27,H27,J27,L27,N27,P27,R27,T27,X27,Z27)</f>
        <v>0</v>
      </c>
      <c r="AM27" s="73">
        <f t="shared" si="11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1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1</v>
      </c>
      <c r="AL28" s="37">
        <f t="shared" si="11"/>
        <v>0</v>
      </c>
      <c r="AM28" s="37">
        <f t="shared" si="11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4</v>
      </c>
      <c r="BF28" s="27">
        <f>IF(AW28&lt;AW19,BE28,BE28-1)</f>
        <v>3</v>
      </c>
      <c r="BG28" s="28">
        <f>IF(AW28&lt;AW22,BF28,BF28-1)</f>
        <v>2</v>
      </c>
      <c r="BH28" s="27">
        <f>IF(AW28&lt;AW25,BG28,BG28-1)</f>
        <v>1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1"/>
        <v>0</v>
      </c>
      <c r="AM29" s="84">
        <f t="shared" si="11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2">SUM(F30,H30,J30,L30,N30,P30,R30,T30,V30,Z30)</f>
        <v>0</v>
      </c>
      <c r="AM30" s="73">
        <f t="shared" si="12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1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1</v>
      </c>
      <c r="AL31" s="37">
        <f t="shared" si="12"/>
        <v>0</v>
      </c>
      <c r="AM31" s="37">
        <f t="shared" si="12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5</v>
      </c>
      <c r="BE31" s="28">
        <f>IF(AW31&lt;AW19,BD31,BD31-1)</f>
        <v>4</v>
      </c>
      <c r="BF31" s="87">
        <f>IF(AW31&lt;AW22,BE31,BE31-1)</f>
        <v>3</v>
      </c>
      <c r="BG31" s="28">
        <f>IF(AW31&lt;AW25,BF31,BF31-1)</f>
        <v>2</v>
      </c>
      <c r="BH31" s="87">
        <f>IF(AW31&lt;AW28,BG31,BG31-1)</f>
        <v>1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2"/>
        <v>0</v>
      </c>
      <c r="AM32" s="56">
        <f t="shared" si="12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5.75" hidden="1" customHeight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3">SUM(F33,H33,J33,L33,N33,P33,R33,T33,V33,X33)</f>
        <v>0</v>
      </c>
      <c r="AM33" s="73">
        <f t="shared" si="13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0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5.75" hidden="1" customHeight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0</v>
      </c>
      <c r="AL34" s="37">
        <f t="shared" si="13"/>
        <v>0</v>
      </c>
      <c r="AM34" s="37">
        <f t="shared" si="13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5</v>
      </c>
      <c r="BD34" s="27">
        <f>IF(AW34&lt;AW19,BC34,BC34-1)</f>
        <v>4</v>
      </c>
      <c r="BE34" s="28">
        <f>IF(AW34&lt;AW22,BD34,BD34-1)</f>
        <v>3</v>
      </c>
      <c r="BF34" s="27">
        <f>IF(AW34&lt;AW25,BE34,BE34-1)</f>
        <v>2</v>
      </c>
      <c r="BG34" s="28">
        <f>IF(AW34&lt;AW28,BF34,BF34-1)</f>
        <v>1</v>
      </c>
      <c r="BH34" s="27">
        <f>IF(AW34&lt;AW31,BG34,BG34-1)</f>
        <v>0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5" hidden="1" customHeight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3"/>
        <v>0</v>
      </c>
      <c r="AM35" s="56">
        <f t="shared" si="13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75" customHeight="1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 ht="12.75" customHeight="1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3.5" customHeight="1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3.5" customHeight="1" thickBot="1">
      <c r="A39" s="93"/>
      <c r="B39" s="136">
        <v>43486</v>
      </c>
      <c r="C39" s="94"/>
      <c r="D39" s="227" t="str">
        <f>E3</f>
        <v>VBC /TFC Kaiserslautern</v>
      </c>
      <c r="E39" s="228" t="str">
        <f>E6</f>
        <v>SV Miesenbach (MP)</v>
      </c>
      <c r="F39" s="95">
        <v>15</v>
      </c>
      <c r="G39" s="96">
        <v>25</v>
      </c>
      <c r="H39" s="97">
        <v>19</v>
      </c>
      <c r="I39" s="98">
        <v>25</v>
      </c>
      <c r="J39" s="95">
        <v>19</v>
      </c>
      <c r="K39" s="96">
        <v>25</v>
      </c>
      <c r="L39" s="97"/>
      <c r="M39" s="98"/>
      <c r="N39" s="95"/>
      <c r="O39" s="96"/>
      <c r="P39" s="99">
        <f>IF(F39="","",F39+H39+J39+L39+N39)</f>
        <v>53</v>
      </c>
      <c r="Q39" s="100">
        <f>IF(G39="","",G39+I39+K39+M39+O39)</f>
        <v>75</v>
      </c>
      <c r="R39" s="101">
        <f>IF(F39="","",AQ39+AS39+AU39+AW39+AY39)</f>
        <v>0</v>
      </c>
      <c r="S39" s="102">
        <f t="shared" ref="S39:S48" si="14">IF(G39="","",AR39+AT39+AV39+AX39+AZ39)</f>
        <v>3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 t="str">
        <f t="shared" ref="AM39:AM48" ca="1" si="15">IF(U39&lt;&gt;"","",IF(C39&lt;&gt;"","verlegt",IF(B39&lt;TODAY(),"offen","")))</f>
        <v/>
      </c>
      <c r="AN39" s="374"/>
      <c r="AO39" s="375" t="str">
        <f ca="1">IF(U39&lt;&gt;"","",IF(C39="","",IF(C39&lt;TODAY(),"offen","")))</f>
        <v/>
      </c>
      <c r="AP39" s="375"/>
      <c r="AQ39" s="105">
        <f>IF(F39&gt;G39,1,0)</f>
        <v>0</v>
      </c>
      <c r="AR39" s="105">
        <f t="shared" ref="AR39:AR48" si="16">IF(G39&gt;F39,1,0)</f>
        <v>1</v>
      </c>
      <c r="AS39" s="14">
        <f t="shared" ref="AS39:AS48" si="17">IF(H39&gt;I39,1,0)</f>
        <v>0</v>
      </c>
      <c r="AT39" s="204">
        <f t="shared" ref="AT39:AT48" si="18">IF(I39&gt;H39,1,0)</f>
        <v>1</v>
      </c>
      <c r="AU39" s="105">
        <f t="shared" ref="AU39:AU48" si="19">IF(J39&gt;K39,1,0)</f>
        <v>0</v>
      </c>
      <c r="AV39" s="105">
        <f t="shared" ref="AV39:AV48" si="20">IF(K39&gt;J39,1,0)</f>
        <v>1</v>
      </c>
      <c r="AW39" s="14">
        <f t="shared" ref="AW39:AW48" si="21">IF(L39&gt;M39,1,0)</f>
        <v>0</v>
      </c>
      <c r="AX39" s="14">
        <f t="shared" ref="AX39:AX48" si="22">IF(M39&gt;L39,1,0)</f>
        <v>0</v>
      </c>
      <c r="AY39" s="105">
        <f t="shared" ref="AY39:AY48" si="23">IF(N39&gt;O39,1,0)</f>
        <v>0</v>
      </c>
      <c r="AZ39" s="105">
        <f t="shared" ref="AZ39:AZ48" si="24">IF(O39&gt;N39,1,0)</f>
        <v>0</v>
      </c>
      <c r="BA39" s="12">
        <f>IF(T39=3,1,0)</f>
        <v>0</v>
      </c>
      <c r="BB39" s="12">
        <f>IF(T39=2,1,0)</f>
        <v>0</v>
      </c>
      <c r="BC39" s="12">
        <f>IF(T39=1,1,0)</f>
        <v>0</v>
      </c>
      <c r="BD39" s="12">
        <f>IF(AND(T39=0,U39&lt;&gt;0),1,0)</f>
        <v>1</v>
      </c>
      <c r="BE39" s="12">
        <f>IF(U50=3,1,0)</f>
        <v>0</v>
      </c>
      <c r="BF39" s="12">
        <f>IF(U50=2,1,0)</f>
        <v>0</v>
      </c>
      <c r="BG39" s="12">
        <f>IF(U50=1,1,0)</f>
        <v>0</v>
      </c>
      <c r="BH39" s="12">
        <f>IF(AND(U50=0,T50&lt;&gt;0),1,0)</f>
        <v>1</v>
      </c>
      <c r="BI39" s="14"/>
    </row>
    <row r="40" spans="1:64" ht="13.5" customHeight="1" thickBot="1">
      <c r="A40" s="106"/>
      <c r="B40" s="137">
        <v>43430</v>
      </c>
      <c r="C40" s="107">
        <v>43598</v>
      </c>
      <c r="D40" s="229" t="str">
        <f>D39</f>
        <v>VBC /TFC Kaiserslautern</v>
      </c>
      <c r="E40" s="230" t="str">
        <f>E9</f>
        <v>Rodenbach/Weilerbach</v>
      </c>
      <c r="F40" s="108">
        <v>25</v>
      </c>
      <c r="G40" s="109">
        <v>11</v>
      </c>
      <c r="H40" s="110">
        <v>25</v>
      </c>
      <c r="I40" s="111">
        <v>16</v>
      </c>
      <c r="J40" s="108">
        <v>25</v>
      </c>
      <c r="K40" s="109">
        <v>17</v>
      </c>
      <c r="L40" s="110"/>
      <c r="M40" s="111"/>
      <c r="N40" s="108"/>
      <c r="O40" s="109"/>
      <c r="P40" s="112">
        <f t="shared" ref="P40:Q48" si="25">IF(F40="","",F40+H40+J40+L40+N40)</f>
        <v>75</v>
      </c>
      <c r="Q40" s="113">
        <f t="shared" si="25"/>
        <v>44</v>
      </c>
      <c r="R40" s="114">
        <f t="shared" ref="R40:R48" si="26">IF(F40="","",AQ40+AS40+AU40+AW40+AY40)</f>
        <v>3</v>
      </c>
      <c r="S40" s="115">
        <f t="shared" si="14"/>
        <v>0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7" t="str">
        <f t="shared" ca="1" si="15"/>
        <v/>
      </c>
      <c r="AN40" s="367"/>
      <c r="AO40" s="368" t="str">
        <f t="shared" ref="AO40:AO48" ca="1" si="27">IF(U40&lt;&gt;"","",IF(C40="","",IF(C40&lt;TODAY(),"offen","")))</f>
        <v/>
      </c>
      <c r="AP40" s="368"/>
      <c r="AQ40" s="105">
        <f t="shared" ref="AQ40:AQ48" si="28">IF(F40&gt;G40,1,0)</f>
        <v>1</v>
      </c>
      <c r="AR40" s="105">
        <f t="shared" si="16"/>
        <v>0</v>
      </c>
      <c r="AS40" s="14">
        <f t="shared" si="17"/>
        <v>1</v>
      </c>
      <c r="AT40" s="204">
        <f t="shared" si="18"/>
        <v>0</v>
      </c>
      <c r="AU40" s="105">
        <f t="shared" si="19"/>
        <v>1</v>
      </c>
      <c r="AV40" s="105">
        <f t="shared" si="20"/>
        <v>0</v>
      </c>
      <c r="AW40" s="14">
        <f t="shared" si="21"/>
        <v>0</v>
      </c>
      <c r="AX40" s="14">
        <f t="shared" si="22"/>
        <v>0</v>
      </c>
      <c r="AY40" s="105">
        <f t="shared" si="23"/>
        <v>0</v>
      </c>
      <c r="AZ40" s="105">
        <f t="shared" si="24"/>
        <v>0</v>
      </c>
      <c r="BA40" s="12">
        <f t="shared" ref="BA40:BA103" si="29">IF(T40=3,1,0)</f>
        <v>1</v>
      </c>
      <c r="BB40" s="12">
        <f t="shared" ref="BB40:BB103" si="30">IF(T40=2,1,0)</f>
        <v>0</v>
      </c>
      <c r="BC40" s="12">
        <f t="shared" ref="BC40:BC103" si="31">IF(T40=1,1,0)</f>
        <v>0</v>
      </c>
      <c r="BD40" s="12">
        <f>IF(AND(T40=0,U40&lt;&gt;0),1,0)</f>
        <v>0</v>
      </c>
      <c r="BE40" s="12">
        <f>IF(U61=3,1,0)</f>
        <v>0</v>
      </c>
      <c r="BF40" s="12">
        <f>IF(U61=2,1,0)</f>
        <v>1</v>
      </c>
      <c r="BG40" s="12">
        <f>IF(U61=1,1,0)</f>
        <v>0</v>
      </c>
      <c r="BH40" s="12">
        <f>IF(AND(U61=0,T61&lt;&gt;0),1,0)</f>
        <v>0</v>
      </c>
      <c r="BI40" s="14"/>
    </row>
    <row r="41" spans="1:64" ht="13.5" customHeight="1" thickBot="1">
      <c r="A41" s="106"/>
      <c r="B41" s="137">
        <v>43549</v>
      </c>
      <c r="C41" s="107"/>
      <c r="D41" s="229" t="str">
        <f>D39</f>
        <v>VBC /TFC Kaiserslautern</v>
      </c>
      <c r="E41" s="230" t="str">
        <f>E12</f>
        <v>TV Rodenbach Ladies II</v>
      </c>
      <c r="F41" s="108">
        <v>25</v>
      </c>
      <c r="G41" s="109">
        <v>21</v>
      </c>
      <c r="H41" s="110">
        <v>28</v>
      </c>
      <c r="I41" s="111">
        <v>26</v>
      </c>
      <c r="J41" s="108">
        <v>25</v>
      </c>
      <c r="K41" s="109">
        <v>21</v>
      </c>
      <c r="L41" s="110"/>
      <c r="M41" s="111"/>
      <c r="N41" s="108"/>
      <c r="O41" s="109"/>
      <c r="P41" s="112">
        <f t="shared" si="25"/>
        <v>78</v>
      </c>
      <c r="Q41" s="113">
        <f t="shared" si="25"/>
        <v>68</v>
      </c>
      <c r="R41" s="114">
        <f t="shared" si="26"/>
        <v>3</v>
      </c>
      <c r="S41" s="115">
        <f t="shared" si="14"/>
        <v>0</v>
      </c>
      <c r="T41" s="103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3</v>
      </c>
      <c r="U41" s="104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7" t="str">
        <f t="shared" ca="1" si="15"/>
        <v/>
      </c>
      <c r="AN41" s="367"/>
      <c r="AO41" s="368" t="str">
        <f t="shared" ca="1" si="27"/>
        <v/>
      </c>
      <c r="AP41" s="368"/>
      <c r="AQ41" s="105">
        <f t="shared" si="28"/>
        <v>1</v>
      </c>
      <c r="AR41" s="105">
        <f t="shared" si="16"/>
        <v>0</v>
      </c>
      <c r="AS41" s="14">
        <f t="shared" si="17"/>
        <v>1</v>
      </c>
      <c r="AT41" s="204">
        <f t="shared" si="18"/>
        <v>0</v>
      </c>
      <c r="AU41" s="105">
        <f t="shared" si="19"/>
        <v>1</v>
      </c>
      <c r="AV41" s="105">
        <f t="shared" si="20"/>
        <v>0</v>
      </c>
      <c r="AW41" s="14">
        <f t="shared" si="21"/>
        <v>0</v>
      </c>
      <c r="AX41" s="14">
        <f t="shared" si="22"/>
        <v>0</v>
      </c>
      <c r="AY41" s="105">
        <f t="shared" si="23"/>
        <v>0</v>
      </c>
      <c r="AZ41" s="105">
        <f t="shared" si="24"/>
        <v>0</v>
      </c>
      <c r="BA41" s="12">
        <f t="shared" si="29"/>
        <v>1</v>
      </c>
      <c r="BB41" s="12">
        <f t="shared" si="30"/>
        <v>0</v>
      </c>
      <c r="BC41" s="12">
        <f t="shared" si="31"/>
        <v>0</v>
      </c>
      <c r="BD41" s="12">
        <f t="shared" ref="BD41:BD103" si="34">IF(AND(T41=0,U41&lt;&gt;0),1,0)</f>
        <v>0</v>
      </c>
      <c r="BE41" s="12">
        <f>IF(U72=3,1,0)</f>
        <v>1</v>
      </c>
      <c r="BF41" s="12">
        <f>IF(U72=2,1,0)</f>
        <v>0</v>
      </c>
      <c r="BG41" s="12">
        <f>IF(U72=1,1,0)</f>
        <v>0</v>
      </c>
      <c r="BH41" s="12">
        <f>IF(AND(U72=0,T72&lt;&gt;0),1,0)</f>
        <v>0</v>
      </c>
      <c r="BI41" s="14"/>
    </row>
    <row r="42" spans="1:64" ht="13.5" hidden="1" customHeight="1" thickBot="1">
      <c r="A42" s="106"/>
      <c r="B42" s="137"/>
      <c r="C42" s="107"/>
      <c r="D42" s="229" t="str">
        <f>D41</f>
        <v>VBC /TFC Kaiserslautern</v>
      </c>
      <c r="E42" s="230">
        <f>E15</f>
        <v>0</v>
      </c>
      <c r="F42" s="108"/>
      <c r="G42" s="109"/>
      <c r="H42" s="110"/>
      <c r="I42" s="111"/>
      <c r="J42" s="108"/>
      <c r="K42" s="109"/>
      <c r="L42" s="110"/>
      <c r="M42" s="111"/>
      <c r="N42" s="108"/>
      <c r="O42" s="109"/>
      <c r="P42" s="112" t="str">
        <f t="shared" si="25"/>
        <v/>
      </c>
      <c r="Q42" s="113" t="str">
        <f t="shared" si="25"/>
        <v/>
      </c>
      <c r="R42" s="114" t="str">
        <f t="shared" si="26"/>
        <v/>
      </c>
      <c r="S42" s="115" t="str">
        <f t="shared" si="14"/>
        <v/>
      </c>
      <c r="T42" s="103">
        <f t="shared" si="32"/>
        <v>0</v>
      </c>
      <c r="U42" s="104">
        <f t="shared" si="33"/>
        <v>0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72" t="str">
        <f t="shared" ca="1" si="15"/>
        <v/>
      </c>
      <c r="AN42" s="372"/>
      <c r="AO42" s="368" t="str">
        <f t="shared" ca="1" si="27"/>
        <v/>
      </c>
      <c r="AP42" s="368"/>
      <c r="AQ42" s="105">
        <f t="shared" si="28"/>
        <v>0</v>
      </c>
      <c r="AR42" s="105">
        <f t="shared" si="16"/>
        <v>0</v>
      </c>
      <c r="AS42" s="14">
        <f t="shared" si="17"/>
        <v>0</v>
      </c>
      <c r="AT42" s="204">
        <f t="shared" si="18"/>
        <v>0</v>
      </c>
      <c r="AU42" s="105">
        <f t="shared" si="19"/>
        <v>0</v>
      </c>
      <c r="AV42" s="105">
        <f t="shared" si="20"/>
        <v>0</v>
      </c>
      <c r="AW42" s="14">
        <f t="shared" si="21"/>
        <v>0</v>
      </c>
      <c r="AX42" s="14">
        <f t="shared" si="22"/>
        <v>0</v>
      </c>
      <c r="AY42" s="105">
        <f t="shared" si="23"/>
        <v>0</v>
      </c>
      <c r="AZ42" s="105">
        <f t="shared" si="24"/>
        <v>0</v>
      </c>
      <c r="BA42" s="12">
        <f t="shared" si="29"/>
        <v>0</v>
      </c>
      <c r="BB42" s="12">
        <f t="shared" si="30"/>
        <v>0</v>
      </c>
      <c r="BC42" s="12">
        <f t="shared" si="31"/>
        <v>0</v>
      </c>
      <c r="BD42" s="12">
        <f t="shared" si="34"/>
        <v>0</v>
      </c>
      <c r="BE42" s="12">
        <f>IF(U83=3,1,0)</f>
        <v>0</v>
      </c>
      <c r="BF42" s="12">
        <f>IF(U83=2,1,0)</f>
        <v>0</v>
      </c>
      <c r="BG42" s="12">
        <f>IF(U83=1,1,0)</f>
        <v>0</v>
      </c>
      <c r="BH42" s="12">
        <f>IF(AND(U83=0,T83&lt;&gt;0),1,0)</f>
        <v>0</v>
      </c>
      <c r="BI42" s="14"/>
    </row>
    <row r="43" spans="1:64" ht="13.5" hidden="1" customHeight="1" thickBot="1">
      <c r="A43" s="106"/>
      <c r="B43" s="137"/>
      <c r="C43" s="107"/>
      <c r="D43" s="229" t="str">
        <f>D41</f>
        <v>VBC /TFC Kaiserslautern</v>
      </c>
      <c r="E43" s="230">
        <f>E18</f>
        <v>0</v>
      </c>
      <c r="F43" s="108"/>
      <c r="G43" s="109"/>
      <c r="H43" s="110"/>
      <c r="I43" s="111"/>
      <c r="J43" s="108"/>
      <c r="K43" s="109"/>
      <c r="L43" s="110"/>
      <c r="M43" s="111"/>
      <c r="N43" s="108"/>
      <c r="O43" s="109"/>
      <c r="P43" s="112" t="str">
        <f t="shared" si="25"/>
        <v/>
      </c>
      <c r="Q43" s="113" t="str">
        <f t="shared" si="25"/>
        <v/>
      </c>
      <c r="R43" s="114" t="str">
        <f t="shared" si="26"/>
        <v/>
      </c>
      <c r="S43" s="115" t="str">
        <f t="shared" si="14"/>
        <v/>
      </c>
      <c r="T43" s="103">
        <f t="shared" si="32"/>
        <v>0</v>
      </c>
      <c r="U43" s="104">
        <f t="shared" si="33"/>
        <v>0</v>
      </c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7" t="str">
        <f t="shared" ca="1" si="15"/>
        <v/>
      </c>
      <c r="AN43" s="367"/>
      <c r="AO43" s="368" t="str">
        <f t="shared" ca="1" si="27"/>
        <v/>
      </c>
      <c r="AP43" s="368"/>
      <c r="AQ43" s="105">
        <f t="shared" si="28"/>
        <v>0</v>
      </c>
      <c r="AR43" s="105">
        <f t="shared" si="16"/>
        <v>0</v>
      </c>
      <c r="AS43" s="14">
        <f t="shared" si="17"/>
        <v>0</v>
      </c>
      <c r="AT43" s="204">
        <f t="shared" si="18"/>
        <v>0</v>
      </c>
      <c r="AU43" s="105">
        <f t="shared" si="19"/>
        <v>0</v>
      </c>
      <c r="AV43" s="105">
        <f t="shared" si="20"/>
        <v>0</v>
      </c>
      <c r="AW43" s="14">
        <f t="shared" si="21"/>
        <v>0</v>
      </c>
      <c r="AX43" s="14">
        <f t="shared" si="22"/>
        <v>0</v>
      </c>
      <c r="AY43" s="105">
        <f t="shared" si="23"/>
        <v>0</v>
      </c>
      <c r="AZ43" s="105">
        <f t="shared" si="24"/>
        <v>0</v>
      </c>
      <c r="BA43" s="12">
        <f t="shared" si="29"/>
        <v>0</v>
      </c>
      <c r="BB43" s="12">
        <f t="shared" si="30"/>
        <v>0</v>
      </c>
      <c r="BC43" s="12">
        <f t="shared" si="31"/>
        <v>0</v>
      </c>
      <c r="BD43" s="12">
        <f t="shared" si="34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0</v>
      </c>
      <c r="BI43" s="14"/>
    </row>
    <row r="44" spans="1:64" ht="13.5" hidden="1" customHeight="1" thickBot="1">
      <c r="A44" s="106"/>
      <c r="B44" s="137"/>
      <c r="C44" s="107"/>
      <c r="D44" s="229" t="str">
        <f>D43</f>
        <v>VBC /TFC Kaiserslautern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5"/>
        <v/>
      </c>
      <c r="Q44" s="113" t="str">
        <f t="shared" si="25"/>
        <v/>
      </c>
      <c r="R44" s="114" t="str">
        <f t="shared" si="26"/>
        <v/>
      </c>
      <c r="S44" s="115" t="str">
        <f t="shared" si="14"/>
        <v/>
      </c>
      <c r="T44" s="103">
        <f t="shared" si="32"/>
        <v>0</v>
      </c>
      <c r="U44" s="104">
        <f t="shared" si="33"/>
        <v>0</v>
      </c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7" t="str">
        <f t="shared" ca="1" si="15"/>
        <v/>
      </c>
      <c r="AN44" s="367"/>
      <c r="AO44" s="368" t="str">
        <f t="shared" ca="1" si="27"/>
        <v/>
      </c>
      <c r="AP44" s="368"/>
      <c r="AQ44" s="105">
        <f t="shared" si="28"/>
        <v>0</v>
      </c>
      <c r="AR44" s="105">
        <f t="shared" si="16"/>
        <v>0</v>
      </c>
      <c r="AS44" s="14">
        <f t="shared" si="17"/>
        <v>0</v>
      </c>
      <c r="AT44" s="204">
        <f t="shared" si="18"/>
        <v>0</v>
      </c>
      <c r="AU44" s="105">
        <f t="shared" si="19"/>
        <v>0</v>
      </c>
      <c r="AV44" s="105">
        <f t="shared" si="20"/>
        <v>0</v>
      </c>
      <c r="AW44" s="14">
        <f t="shared" si="21"/>
        <v>0</v>
      </c>
      <c r="AX44" s="14">
        <f t="shared" si="22"/>
        <v>0</v>
      </c>
      <c r="AY44" s="105">
        <f t="shared" si="23"/>
        <v>0</v>
      </c>
      <c r="AZ44" s="105">
        <f t="shared" si="24"/>
        <v>0</v>
      </c>
      <c r="BA44" s="12">
        <f t="shared" si="29"/>
        <v>0</v>
      </c>
      <c r="BB44" s="12">
        <f t="shared" si="30"/>
        <v>0</v>
      </c>
      <c r="BC44" s="12">
        <f t="shared" si="31"/>
        <v>0</v>
      </c>
      <c r="BD44" s="12">
        <f t="shared" si="34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3.5" hidden="1" customHeight="1" thickBot="1">
      <c r="A45" s="106"/>
      <c r="B45" s="137"/>
      <c r="C45" s="107"/>
      <c r="D45" s="229" t="str">
        <f>D43</f>
        <v>VBC /TFC Kaiserslautern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5"/>
        <v/>
      </c>
      <c r="Q45" s="113" t="str">
        <f t="shared" si="25"/>
        <v/>
      </c>
      <c r="R45" s="114" t="str">
        <f t="shared" si="26"/>
        <v/>
      </c>
      <c r="S45" s="115" t="str">
        <f t="shared" si="14"/>
        <v/>
      </c>
      <c r="T45" s="103">
        <f t="shared" si="32"/>
        <v>0</v>
      </c>
      <c r="U45" s="104">
        <f t="shared" si="33"/>
        <v>0</v>
      </c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7" t="str">
        <f t="shared" ca="1" si="15"/>
        <v/>
      </c>
      <c r="AN45" s="367"/>
      <c r="AO45" s="368" t="str">
        <f t="shared" ca="1" si="27"/>
        <v/>
      </c>
      <c r="AP45" s="368"/>
      <c r="AQ45" s="105">
        <f t="shared" si="28"/>
        <v>0</v>
      </c>
      <c r="AR45" s="105">
        <f t="shared" si="16"/>
        <v>0</v>
      </c>
      <c r="AS45" s="14">
        <f t="shared" si="17"/>
        <v>0</v>
      </c>
      <c r="AT45" s="204">
        <f t="shared" si="18"/>
        <v>0</v>
      </c>
      <c r="AU45" s="105">
        <f t="shared" si="19"/>
        <v>0</v>
      </c>
      <c r="AV45" s="105">
        <f t="shared" si="20"/>
        <v>0</v>
      </c>
      <c r="AW45" s="14">
        <f t="shared" si="21"/>
        <v>0</v>
      </c>
      <c r="AX45" s="14">
        <f t="shared" si="22"/>
        <v>0</v>
      </c>
      <c r="AY45" s="105">
        <f t="shared" si="23"/>
        <v>0</v>
      </c>
      <c r="AZ45" s="105">
        <f t="shared" si="24"/>
        <v>0</v>
      </c>
      <c r="BA45" s="12">
        <f t="shared" si="29"/>
        <v>0</v>
      </c>
      <c r="BB45" s="12">
        <f t="shared" si="30"/>
        <v>0</v>
      </c>
      <c r="BC45" s="12">
        <f t="shared" si="31"/>
        <v>0</v>
      </c>
      <c r="BD45" s="12">
        <f t="shared" si="34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3.5" hidden="1" customHeight="1" thickBot="1">
      <c r="A46" s="106"/>
      <c r="B46" s="137"/>
      <c r="C46" s="107"/>
      <c r="D46" s="229" t="str">
        <f>D45</f>
        <v>VBC /TFC Kaiserslautern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5"/>
        <v/>
      </c>
      <c r="Q46" s="113" t="str">
        <f t="shared" si="25"/>
        <v/>
      </c>
      <c r="R46" s="114" t="str">
        <f t="shared" si="26"/>
        <v/>
      </c>
      <c r="S46" s="115" t="str">
        <f t="shared" si="14"/>
        <v/>
      </c>
      <c r="T46" s="103">
        <f t="shared" si="32"/>
        <v>0</v>
      </c>
      <c r="U46" s="104">
        <f t="shared" si="33"/>
        <v>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 t="str">
        <f t="shared" ca="1" si="15"/>
        <v/>
      </c>
      <c r="AN46" s="367"/>
      <c r="AO46" s="368" t="str">
        <f t="shared" ca="1" si="27"/>
        <v/>
      </c>
      <c r="AP46" s="368"/>
      <c r="AQ46" s="105">
        <f t="shared" si="28"/>
        <v>0</v>
      </c>
      <c r="AR46" s="105">
        <f t="shared" si="16"/>
        <v>0</v>
      </c>
      <c r="AS46" s="14">
        <f t="shared" si="17"/>
        <v>0</v>
      </c>
      <c r="AT46" s="204">
        <f t="shared" si="18"/>
        <v>0</v>
      </c>
      <c r="AU46" s="105">
        <f t="shared" si="19"/>
        <v>0</v>
      </c>
      <c r="AV46" s="105">
        <f t="shared" si="20"/>
        <v>0</v>
      </c>
      <c r="AW46" s="14">
        <f t="shared" si="21"/>
        <v>0</v>
      </c>
      <c r="AX46" s="14">
        <f t="shared" si="22"/>
        <v>0</v>
      </c>
      <c r="AY46" s="105">
        <f t="shared" si="23"/>
        <v>0</v>
      </c>
      <c r="AZ46" s="105">
        <f t="shared" si="24"/>
        <v>0</v>
      </c>
      <c r="BA46" s="12">
        <f t="shared" si="29"/>
        <v>0</v>
      </c>
      <c r="BB46" s="12">
        <f t="shared" si="30"/>
        <v>0</v>
      </c>
      <c r="BC46" s="12">
        <f t="shared" si="31"/>
        <v>0</v>
      </c>
      <c r="BD46" s="12">
        <f t="shared" si="34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3.5" hidden="1" customHeight="1" thickBot="1">
      <c r="A47" s="106"/>
      <c r="B47" s="137"/>
      <c r="C47" s="107"/>
      <c r="D47" s="229" t="str">
        <f>D45</f>
        <v>VBC /TFC Kaiserslautern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5"/>
        <v/>
      </c>
      <c r="Q47" s="113" t="str">
        <f t="shared" si="25"/>
        <v/>
      </c>
      <c r="R47" s="114" t="str">
        <f t="shared" si="26"/>
        <v/>
      </c>
      <c r="S47" s="115" t="str">
        <f t="shared" si="14"/>
        <v/>
      </c>
      <c r="T47" s="103">
        <f t="shared" si="32"/>
        <v>0</v>
      </c>
      <c r="U47" s="104">
        <f t="shared" si="33"/>
        <v>0</v>
      </c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 t="str">
        <f t="shared" ca="1" si="15"/>
        <v/>
      </c>
      <c r="AN47" s="367"/>
      <c r="AO47" s="368" t="str">
        <f t="shared" ca="1" si="27"/>
        <v/>
      </c>
      <c r="AP47" s="368"/>
      <c r="AQ47" s="105">
        <f t="shared" si="28"/>
        <v>0</v>
      </c>
      <c r="AR47" s="105">
        <f t="shared" si="16"/>
        <v>0</v>
      </c>
      <c r="AS47" s="14">
        <f t="shared" si="17"/>
        <v>0</v>
      </c>
      <c r="AT47" s="204">
        <f t="shared" si="18"/>
        <v>0</v>
      </c>
      <c r="AU47" s="105">
        <f t="shared" si="19"/>
        <v>0</v>
      </c>
      <c r="AV47" s="105">
        <f t="shared" si="20"/>
        <v>0</v>
      </c>
      <c r="AW47" s="14">
        <f t="shared" si="21"/>
        <v>0</v>
      </c>
      <c r="AX47" s="14">
        <f t="shared" si="22"/>
        <v>0</v>
      </c>
      <c r="AY47" s="105">
        <f t="shared" si="23"/>
        <v>0</v>
      </c>
      <c r="AZ47" s="105">
        <f t="shared" si="24"/>
        <v>0</v>
      </c>
      <c r="BA47" s="12">
        <f t="shared" si="29"/>
        <v>0</v>
      </c>
      <c r="BB47" s="12">
        <f t="shared" si="30"/>
        <v>0</v>
      </c>
      <c r="BC47" s="12">
        <f t="shared" si="31"/>
        <v>0</v>
      </c>
      <c r="BD47" s="12">
        <f t="shared" si="34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13.5" hidden="1" customHeight="1" thickBot="1">
      <c r="A48" s="116"/>
      <c r="B48" s="138"/>
      <c r="C48" s="117"/>
      <c r="D48" s="229" t="str">
        <f>D47</f>
        <v>VBC /TFC Kaiserslautern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5"/>
        <v/>
      </c>
      <c r="Q48" s="123" t="str">
        <f t="shared" si="25"/>
        <v/>
      </c>
      <c r="R48" s="124" t="str">
        <f t="shared" si="26"/>
        <v/>
      </c>
      <c r="S48" s="125" t="str">
        <f t="shared" si="14"/>
        <v/>
      </c>
      <c r="T48" s="103">
        <f t="shared" si="32"/>
        <v>0</v>
      </c>
      <c r="U48" s="104">
        <f t="shared" si="33"/>
        <v>0</v>
      </c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 t="str">
        <f t="shared" ca="1" si="15"/>
        <v/>
      </c>
      <c r="AN48" s="370"/>
      <c r="AO48" s="371" t="str">
        <f t="shared" ca="1" si="27"/>
        <v/>
      </c>
      <c r="AP48" s="371"/>
      <c r="AQ48" s="105">
        <f t="shared" si="28"/>
        <v>0</v>
      </c>
      <c r="AR48" s="105">
        <f t="shared" si="16"/>
        <v>0</v>
      </c>
      <c r="AS48" s="14">
        <f t="shared" si="17"/>
        <v>0</v>
      </c>
      <c r="AT48" s="204">
        <f t="shared" si="18"/>
        <v>0</v>
      </c>
      <c r="AU48" s="105">
        <f t="shared" si="19"/>
        <v>0</v>
      </c>
      <c r="AV48" s="105">
        <f t="shared" si="20"/>
        <v>0</v>
      </c>
      <c r="AW48" s="14">
        <f t="shared" si="21"/>
        <v>0</v>
      </c>
      <c r="AX48" s="14">
        <f t="shared" si="22"/>
        <v>0</v>
      </c>
      <c r="AY48" s="105">
        <f t="shared" si="23"/>
        <v>0</v>
      </c>
      <c r="AZ48" s="105">
        <f t="shared" si="24"/>
        <v>0</v>
      </c>
      <c r="BA48" s="12">
        <f t="shared" si="29"/>
        <v>0</v>
      </c>
      <c r="BB48" s="12">
        <f t="shared" si="30"/>
        <v>0</v>
      </c>
      <c r="BC48" s="12">
        <f t="shared" si="31"/>
        <v>0</v>
      </c>
      <c r="BD48" s="12">
        <f t="shared" si="34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3.5" customHeight="1" thickBot="1">
      <c r="A49" s="13"/>
      <c r="C49" s="14"/>
      <c r="D49" s="218"/>
      <c r="E49" s="218"/>
      <c r="T49" s="103">
        <f t="shared" si="32"/>
        <v>0</v>
      </c>
      <c r="U49" s="104">
        <f t="shared" si="33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5">SUM(BA39:BA48)</f>
        <v>2</v>
      </c>
      <c r="BB49" s="128">
        <f t="shared" si="35"/>
        <v>0</v>
      </c>
      <c r="BC49" s="128">
        <f t="shared" si="35"/>
        <v>0</v>
      </c>
      <c r="BD49" s="128">
        <f t="shared" si="35"/>
        <v>1</v>
      </c>
      <c r="BE49" s="128">
        <f t="shared" si="35"/>
        <v>1</v>
      </c>
      <c r="BF49" s="128">
        <f t="shared" si="35"/>
        <v>1</v>
      </c>
      <c r="BG49" s="128">
        <f t="shared" si="35"/>
        <v>0</v>
      </c>
      <c r="BH49" s="128">
        <f t="shared" si="35"/>
        <v>1</v>
      </c>
      <c r="BI49" s="14">
        <f>SUM(BA49:BH49)</f>
        <v>6</v>
      </c>
    </row>
    <row r="50" spans="1:61" ht="13.5" customHeight="1" thickBot="1">
      <c r="A50" s="93"/>
      <c r="B50" s="136">
        <v>43614</v>
      </c>
      <c r="C50" s="175"/>
      <c r="D50" s="233" t="str">
        <f>E6</f>
        <v>SV Miesenbach (MP)</v>
      </c>
      <c r="E50" s="228" t="str">
        <f>E3</f>
        <v>VBC /TFC Kaiserslautern</v>
      </c>
      <c r="F50" s="97">
        <v>18</v>
      </c>
      <c r="G50" s="98">
        <v>25</v>
      </c>
      <c r="H50" s="95">
        <v>25</v>
      </c>
      <c r="I50" s="96">
        <v>22</v>
      </c>
      <c r="J50" s="97">
        <v>25</v>
      </c>
      <c r="K50" s="98">
        <v>20</v>
      </c>
      <c r="L50" s="95">
        <v>25</v>
      </c>
      <c r="M50" s="96">
        <v>19</v>
      </c>
      <c r="N50" s="97"/>
      <c r="O50" s="98"/>
      <c r="P50" s="101">
        <f>IF(F50="","",F50+H50+J50+L50+N50)</f>
        <v>93</v>
      </c>
      <c r="Q50" s="102">
        <f t="shared" ref="Q50:Q59" si="36">IF(G50="","",G50+I50+K50+M50+O50)</f>
        <v>86</v>
      </c>
      <c r="R50" s="101">
        <f>IF(F50="","",AQ50+AS50+AU50+AW50+AY50)</f>
        <v>3</v>
      </c>
      <c r="S50" s="102">
        <f t="shared" ref="S50:S59" si="37">IF(G50="","",AR50+AT50+AV50+AX50+AZ50)</f>
        <v>1</v>
      </c>
      <c r="T50" s="103">
        <f t="shared" si="32"/>
        <v>3</v>
      </c>
      <c r="U50" s="104">
        <f t="shared" si="33"/>
        <v>0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8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9">IF(F50&gt;G50,1,0)</f>
        <v>0</v>
      </c>
      <c r="AR50" s="105">
        <f t="shared" ref="AR50:AR59" si="40">IF(G50&gt;F50,1,0)</f>
        <v>1</v>
      </c>
      <c r="AS50" s="14">
        <f t="shared" ref="AS50:AS59" si="41">IF(H50&gt;I50,1,0)</f>
        <v>1</v>
      </c>
      <c r="AT50" s="204">
        <f t="shared" ref="AT50:AT59" si="42">IF(I50&gt;H50,1,0)</f>
        <v>0</v>
      </c>
      <c r="AU50" s="105">
        <f t="shared" ref="AU50:AU59" si="43">IF(J50&gt;K50,1,0)</f>
        <v>1</v>
      </c>
      <c r="AV50" s="105">
        <f t="shared" ref="AV50:AV59" si="44">IF(K50&gt;J50,1,0)</f>
        <v>0</v>
      </c>
      <c r="AW50" s="14">
        <f t="shared" ref="AW50:AW59" si="45">IF(L50&gt;M50,1,0)</f>
        <v>1</v>
      </c>
      <c r="AX50" s="14">
        <f t="shared" ref="AX50:AX59" si="46">IF(M50&gt;L50,1,0)</f>
        <v>0</v>
      </c>
      <c r="AY50" s="105">
        <f t="shared" ref="AY50:AY59" si="47">IF(N50&gt;O50,1,0)</f>
        <v>0</v>
      </c>
      <c r="AZ50" s="105">
        <f t="shared" ref="AZ50:AZ59" si="48">IF(O50&gt;N50,1,0)</f>
        <v>0</v>
      </c>
      <c r="BA50" s="12">
        <f t="shared" si="29"/>
        <v>1</v>
      </c>
      <c r="BB50" s="12">
        <f t="shared" si="30"/>
        <v>0</v>
      </c>
      <c r="BC50" s="12">
        <f t="shared" si="31"/>
        <v>0</v>
      </c>
      <c r="BD50" s="12">
        <f t="shared" si="34"/>
        <v>0</v>
      </c>
      <c r="BE50" s="12">
        <f>IF(U39=3,1,0)</f>
        <v>1</v>
      </c>
      <c r="BF50" s="12">
        <f>IF(U39=2,1,0)</f>
        <v>0</v>
      </c>
      <c r="BG50" s="12">
        <f>IF(U39=1,1,0)</f>
        <v>0</v>
      </c>
      <c r="BH50" s="12">
        <f>IF(AND(U39=0,T39&lt;&gt;0),1,0)</f>
        <v>0</v>
      </c>
      <c r="BI50" s="14"/>
    </row>
    <row r="51" spans="1:61" ht="13.5" customHeight="1" thickBot="1">
      <c r="A51" s="106"/>
      <c r="B51" s="137">
        <v>43355</v>
      </c>
      <c r="C51" s="162">
        <v>43395</v>
      </c>
      <c r="D51" s="234" t="str">
        <f>D50</f>
        <v>SV Miesenbach (MP)</v>
      </c>
      <c r="E51" s="230" t="str">
        <f>E9</f>
        <v>Rodenbach/Weilerbach</v>
      </c>
      <c r="F51" s="110">
        <v>25</v>
      </c>
      <c r="G51" s="111">
        <v>14</v>
      </c>
      <c r="H51" s="108">
        <v>25</v>
      </c>
      <c r="I51" s="109">
        <v>18</v>
      </c>
      <c r="J51" s="110">
        <v>25</v>
      </c>
      <c r="K51" s="111">
        <v>11</v>
      </c>
      <c r="L51" s="108"/>
      <c r="M51" s="109"/>
      <c r="N51" s="110"/>
      <c r="O51" s="111"/>
      <c r="P51" s="114">
        <f t="shared" ref="P51:P59" si="49">IF(F51="","",F51+H51+J51+L51+N51)</f>
        <v>75</v>
      </c>
      <c r="Q51" s="115">
        <f t="shared" si="36"/>
        <v>43</v>
      </c>
      <c r="R51" s="114">
        <f t="shared" ref="R51:R59" si="50">IF(F51="","",AQ51+AS51+AU51+AW51+AY51)</f>
        <v>3</v>
      </c>
      <c r="S51" s="115">
        <f t="shared" si="37"/>
        <v>0</v>
      </c>
      <c r="T51" s="103">
        <f t="shared" si="32"/>
        <v>3</v>
      </c>
      <c r="U51" s="104">
        <f t="shared" si="33"/>
        <v>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t="shared" ca="1" si="38"/>
        <v/>
      </c>
      <c r="AN51" s="367"/>
      <c r="AO51" s="368" t="str">
        <f t="shared" ref="AO51:AO59" ca="1" si="51">IF(U51&lt;&gt;"","",IF(C51="","",IF(C51&lt;TODAY(),"offen","")))</f>
        <v/>
      </c>
      <c r="AP51" s="368"/>
      <c r="AQ51" s="105">
        <f t="shared" si="39"/>
        <v>1</v>
      </c>
      <c r="AR51" s="105">
        <f t="shared" si="40"/>
        <v>0</v>
      </c>
      <c r="AS51" s="14">
        <f t="shared" si="41"/>
        <v>1</v>
      </c>
      <c r="AT51" s="204">
        <f t="shared" si="42"/>
        <v>0</v>
      </c>
      <c r="AU51" s="105">
        <f t="shared" si="43"/>
        <v>1</v>
      </c>
      <c r="AV51" s="105">
        <f t="shared" si="44"/>
        <v>0</v>
      </c>
      <c r="AW51" s="14">
        <f t="shared" si="45"/>
        <v>0</v>
      </c>
      <c r="AX51" s="14">
        <f t="shared" si="46"/>
        <v>0</v>
      </c>
      <c r="AY51" s="105">
        <f t="shared" si="47"/>
        <v>0</v>
      </c>
      <c r="AZ51" s="105">
        <f t="shared" si="48"/>
        <v>0</v>
      </c>
      <c r="BA51" s="12">
        <f t="shared" si="29"/>
        <v>1</v>
      </c>
      <c r="BB51" s="12">
        <f t="shared" si="30"/>
        <v>0</v>
      </c>
      <c r="BC51" s="12">
        <f t="shared" si="31"/>
        <v>0</v>
      </c>
      <c r="BD51" s="12">
        <f t="shared" si="34"/>
        <v>0</v>
      </c>
      <c r="BE51" s="12">
        <f>IF(U62=3,1,0)</f>
        <v>1</v>
      </c>
      <c r="BF51" s="12">
        <f>IF(U62=2,1,0)</f>
        <v>0</v>
      </c>
      <c r="BG51" s="12">
        <f>IF(U62=1,1,0)</f>
        <v>0</v>
      </c>
      <c r="BH51" s="12">
        <f>IF(AND(U62=0,T62&lt;&gt;0),1,0)</f>
        <v>0</v>
      </c>
      <c r="BI51" s="14"/>
    </row>
    <row r="52" spans="1:61" ht="13.5" customHeight="1" thickBot="1">
      <c r="A52" s="106"/>
      <c r="B52" s="137">
        <v>43600</v>
      </c>
      <c r="C52" s="162"/>
      <c r="D52" s="234" t="str">
        <f t="shared" ref="D52:D59" si="52">D51</f>
        <v>SV Miesenbach (MP)</v>
      </c>
      <c r="E52" s="230" t="str">
        <f>E12</f>
        <v>TV Rodenbach Ladies II</v>
      </c>
      <c r="F52" s="110">
        <v>27</v>
      </c>
      <c r="G52" s="111">
        <v>25</v>
      </c>
      <c r="H52" s="108">
        <v>17</v>
      </c>
      <c r="I52" s="109">
        <v>25</v>
      </c>
      <c r="J52" s="110">
        <v>25</v>
      </c>
      <c r="K52" s="111">
        <v>23</v>
      </c>
      <c r="L52" s="108">
        <v>15</v>
      </c>
      <c r="M52" s="109">
        <v>25</v>
      </c>
      <c r="N52" s="110">
        <v>2</v>
      </c>
      <c r="O52" s="111">
        <v>15</v>
      </c>
      <c r="P52" s="114">
        <f t="shared" si="49"/>
        <v>86</v>
      </c>
      <c r="Q52" s="115">
        <f t="shared" si="36"/>
        <v>113</v>
      </c>
      <c r="R52" s="114">
        <f t="shared" si="50"/>
        <v>2</v>
      </c>
      <c r="S52" s="115">
        <f t="shared" si="37"/>
        <v>3</v>
      </c>
      <c r="T52" s="103">
        <f t="shared" si="32"/>
        <v>1</v>
      </c>
      <c r="U52" s="104">
        <f t="shared" si="33"/>
        <v>2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8"/>
        <v/>
      </c>
      <c r="AN52" s="367"/>
      <c r="AO52" s="368" t="str">
        <f t="shared" ca="1" si="51"/>
        <v/>
      </c>
      <c r="AP52" s="368"/>
      <c r="AQ52" s="105">
        <f t="shared" si="39"/>
        <v>1</v>
      </c>
      <c r="AR52" s="105">
        <f t="shared" si="40"/>
        <v>0</v>
      </c>
      <c r="AS52" s="14">
        <f t="shared" si="41"/>
        <v>0</v>
      </c>
      <c r="AT52" s="204">
        <f t="shared" si="42"/>
        <v>1</v>
      </c>
      <c r="AU52" s="105">
        <f t="shared" si="43"/>
        <v>1</v>
      </c>
      <c r="AV52" s="105">
        <f t="shared" si="44"/>
        <v>0</v>
      </c>
      <c r="AW52" s="14">
        <f t="shared" si="45"/>
        <v>0</v>
      </c>
      <c r="AX52" s="14">
        <f t="shared" si="46"/>
        <v>1</v>
      </c>
      <c r="AY52" s="105">
        <f t="shared" si="47"/>
        <v>0</v>
      </c>
      <c r="AZ52" s="105">
        <f t="shared" si="48"/>
        <v>1</v>
      </c>
      <c r="BA52" s="12">
        <f t="shared" si="29"/>
        <v>0</v>
      </c>
      <c r="BB52" s="12">
        <f t="shared" si="30"/>
        <v>0</v>
      </c>
      <c r="BC52" s="12">
        <f t="shared" si="31"/>
        <v>1</v>
      </c>
      <c r="BD52" s="12">
        <f t="shared" si="34"/>
        <v>0</v>
      </c>
      <c r="BE52" s="12">
        <f>IF(U73=3,1,0)</f>
        <v>0</v>
      </c>
      <c r="BF52" s="12">
        <f>IF(U73=2,1,0)</f>
        <v>0</v>
      </c>
      <c r="BG52" s="12">
        <f>IF(U73=1,1,0)</f>
        <v>1</v>
      </c>
      <c r="BH52" s="12">
        <f>IF(AND(U73=0,T73&lt;&gt;0),1,0)</f>
        <v>0</v>
      </c>
      <c r="BI52" s="14"/>
    </row>
    <row r="53" spans="1:61" ht="13.5" hidden="1" customHeight="1" thickBot="1">
      <c r="A53" s="106"/>
      <c r="B53" s="137"/>
      <c r="C53" s="130"/>
      <c r="D53" s="234" t="str">
        <f t="shared" si="52"/>
        <v>SV Miesenbach (MP)</v>
      </c>
      <c r="E53" s="230">
        <f>E15</f>
        <v>0</v>
      </c>
      <c r="F53" s="110"/>
      <c r="G53" s="111"/>
      <c r="H53" s="108"/>
      <c r="I53" s="109"/>
      <c r="J53" s="110"/>
      <c r="K53" s="111"/>
      <c r="L53" s="108"/>
      <c r="M53" s="109"/>
      <c r="N53" s="110"/>
      <c r="O53" s="111"/>
      <c r="P53" s="114" t="str">
        <f t="shared" si="49"/>
        <v/>
      </c>
      <c r="Q53" s="115" t="str">
        <f t="shared" si="36"/>
        <v/>
      </c>
      <c r="R53" s="114" t="str">
        <f t="shared" si="50"/>
        <v/>
      </c>
      <c r="S53" s="115" t="str">
        <f t="shared" si="37"/>
        <v/>
      </c>
      <c r="T53" s="103">
        <f t="shared" si="32"/>
        <v>0</v>
      </c>
      <c r="U53" s="104">
        <f t="shared" si="33"/>
        <v>0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t="shared" ca="1" si="38"/>
        <v/>
      </c>
      <c r="AN53" s="372"/>
      <c r="AO53" s="368" t="str">
        <f t="shared" ca="1" si="51"/>
        <v/>
      </c>
      <c r="AP53" s="368"/>
      <c r="AQ53" s="105">
        <f t="shared" si="39"/>
        <v>0</v>
      </c>
      <c r="AR53" s="105">
        <f t="shared" si="40"/>
        <v>0</v>
      </c>
      <c r="AS53" s="14">
        <f t="shared" si="41"/>
        <v>0</v>
      </c>
      <c r="AT53" s="204">
        <f t="shared" si="42"/>
        <v>0</v>
      </c>
      <c r="AU53" s="105">
        <f t="shared" si="43"/>
        <v>0</v>
      </c>
      <c r="AV53" s="105">
        <f t="shared" si="44"/>
        <v>0</v>
      </c>
      <c r="AW53" s="14">
        <f t="shared" si="45"/>
        <v>0</v>
      </c>
      <c r="AX53" s="14">
        <f t="shared" si="46"/>
        <v>0</v>
      </c>
      <c r="AY53" s="105">
        <f t="shared" si="47"/>
        <v>0</v>
      </c>
      <c r="AZ53" s="105">
        <f t="shared" si="48"/>
        <v>0</v>
      </c>
      <c r="BA53" s="12">
        <f t="shared" si="29"/>
        <v>0</v>
      </c>
      <c r="BB53" s="12">
        <f t="shared" si="30"/>
        <v>0</v>
      </c>
      <c r="BC53" s="12">
        <f t="shared" si="31"/>
        <v>0</v>
      </c>
      <c r="BD53" s="12">
        <f t="shared" si="34"/>
        <v>0</v>
      </c>
      <c r="BE53" s="12">
        <f>IF(U84=3,1,0)</f>
        <v>0</v>
      </c>
      <c r="BF53" s="12">
        <f>IF(U84=2,1,0)</f>
        <v>0</v>
      </c>
      <c r="BG53" s="12">
        <f>IF(U84=1,1,0)</f>
        <v>0</v>
      </c>
      <c r="BH53" s="12">
        <f>IF(AND(U84=0,T84&lt;&gt;0),1,0)</f>
        <v>0</v>
      </c>
      <c r="BI53" s="14"/>
    </row>
    <row r="54" spans="1:61" ht="13.5" hidden="1" customHeight="1" thickBot="1">
      <c r="A54" s="106"/>
      <c r="B54" s="137"/>
      <c r="C54" s="130"/>
      <c r="D54" s="234" t="str">
        <f t="shared" si="52"/>
        <v>SV Miesenbach (MP)</v>
      </c>
      <c r="E54" s="230">
        <f>E18</f>
        <v>0</v>
      </c>
      <c r="F54" s="110"/>
      <c r="G54" s="111"/>
      <c r="H54" s="108"/>
      <c r="I54" s="109"/>
      <c r="J54" s="110"/>
      <c r="K54" s="111"/>
      <c r="L54" s="108"/>
      <c r="M54" s="109"/>
      <c r="N54" s="110"/>
      <c r="O54" s="111"/>
      <c r="P54" s="114" t="str">
        <f t="shared" si="49"/>
        <v/>
      </c>
      <c r="Q54" s="115" t="str">
        <f t="shared" si="36"/>
        <v/>
      </c>
      <c r="R54" s="114" t="str">
        <f t="shared" si="50"/>
        <v/>
      </c>
      <c r="S54" s="115" t="str">
        <f t="shared" si="37"/>
        <v/>
      </c>
      <c r="T54" s="103">
        <f t="shared" si="32"/>
        <v>0</v>
      </c>
      <c r="U54" s="104">
        <f t="shared" si="33"/>
        <v>0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8"/>
        <v/>
      </c>
      <c r="AN54" s="367"/>
      <c r="AO54" s="368" t="str">
        <f t="shared" ca="1" si="51"/>
        <v/>
      </c>
      <c r="AP54" s="368"/>
      <c r="AQ54" s="105">
        <f t="shared" si="39"/>
        <v>0</v>
      </c>
      <c r="AR54" s="105">
        <f t="shared" si="40"/>
        <v>0</v>
      </c>
      <c r="AS54" s="14">
        <f t="shared" si="41"/>
        <v>0</v>
      </c>
      <c r="AT54" s="204">
        <f t="shared" si="42"/>
        <v>0</v>
      </c>
      <c r="AU54" s="105">
        <f t="shared" si="43"/>
        <v>0</v>
      </c>
      <c r="AV54" s="105">
        <f t="shared" si="44"/>
        <v>0</v>
      </c>
      <c r="AW54" s="14">
        <f t="shared" si="45"/>
        <v>0</v>
      </c>
      <c r="AX54" s="14">
        <f t="shared" si="46"/>
        <v>0</v>
      </c>
      <c r="AY54" s="105">
        <f t="shared" si="47"/>
        <v>0</v>
      </c>
      <c r="AZ54" s="105">
        <f t="shared" si="48"/>
        <v>0</v>
      </c>
      <c r="BA54" s="12">
        <f t="shared" si="29"/>
        <v>0</v>
      </c>
      <c r="BB54" s="12">
        <f t="shared" si="30"/>
        <v>0</v>
      </c>
      <c r="BC54" s="12">
        <f t="shared" si="31"/>
        <v>0</v>
      </c>
      <c r="BD54" s="12">
        <f t="shared" si="34"/>
        <v>0</v>
      </c>
      <c r="BE54" s="12">
        <f>IF(U95=3,1,0)</f>
        <v>0</v>
      </c>
      <c r="BF54" s="12">
        <f>IF(U95=2,1,0)</f>
        <v>0</v>
      </c>
      <c r="BG54" s="12">
        <f>IF(U95=1,1,0)</f>
        <v>0</v>
      </c>
      <c r="BH54" s="12">
        <f>IF(AND(U95=0,T95&lt;&gt;0),1,0)</f>
        <v>0</v>
      </c>
      <c r="BI54" s="14"/>
    </row>
    <row r="55" spans="1:61" ht="13.5" hidden="1" customHeight="1" thickBot="1">
      <c r="A55" s="106"/>
      <c r="B55" s="137"/>
      <c r="C55" s="130"/>
      <c r="D55" s="234" t="str">
        <f t="shared" si="52"/>
        <v>SV Miesenbach (MP)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9"/>
        <v/>
      </c>
      <c r="Q55" s="115" t="str">
        <f t="shared" si="36"/>
        <v/>
      </c>
      <c r="R55" s="114" t="str">
        <f t="shared" si="50"/>
        <v/>
      </c>
      <c r="S55" s="115" t="str">
        <f t="shared" si="37"/>
        <v/>
      </c>
      <c r="T55" s="103">
        <f t="shared" si="32"/>
        <v>0</v>
      </c>
      <c r="U55" s="104">
        <f t="shared" si="33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8"/>
        <v/>
      </c>
      <c r="AN55" s="367"/>
      <c r="AO55" s="368" t="str">
        <f t="shared" ca="1" si="51"/>
        <v/>
      </c>
      <c r="AP55" s="368"/>
      <c r="AQ55" s="105">
        <f t="shared" si="39"/>
        <v>0</v>
      </c>
      <c r="AR55" s="105">
        <f t="shared" si="40"/>
        <v>0</v>
      </c>
      <c r="AS55" s="14">
        <f t="shared" si="41"/>
        <v>0</v>
      </c>
      <c r="AT55" s="204">
        <f t="shared" si="42"/>
        <v>0</v>
      </c>
      <c r="AU55" s="105">
        <f t="shared" si="43"/>
        <v>0</v>
      </c>
      <c r="AV55" s="105">
        <f t="shared" si="44"/>
        <v>0</v>
      </c>
      <c r="AW55" s="14">
        <f t="shared" si="45"/>
        <v>0</v>
      </c>
      <c r="AX55" s="14">
        <f t="shared" si="46"/>
        <v>0</v>
      </c>
      <c r="AY55" s="105">
        <f t="shared" si="47"/>
        <v>0</v>
      </c>
      <c r="AZ55" s="105">
        <f t="shared" si="48"/>
        <v>0</v>
      </c>
      <c r="BA55" s="12">
        <f t="shared" si="29"/>
        <v>0</v>
      </c>
      <c r="BB55" s="12">
        <f t="shared" si="30"/>
        <v>0</v>
      </c>
      <c r="BC55" s="12">
        <f t="shared" si="31"/>
        <v>0</v>
      </c>
      <c r="BD55" s="12">
        <f t="shared" si="34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3.5" hidden="1" customHeight="1" thickBot="1">
      <c r="A56" s="106"/>
      <c r="B56" s="137"/>
      <c r="C56" s="130"/>
      <c r="D56" s="234" t="str">
        <f t="shared" si="52"/>
        <v>SV Miesenbach (MP)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9"/>
        <v/>
      </c>
      <c r="Q56" s="115" t="str">
        <f t="shared" si="36"/>
        <v/>
      </c>
      <c r="R56" s="114" t="str">
        <f t="shared" si="50"/>
        <v/>
      </c>
      <c r="S56" s="115" t="str">
        <f t="shared" si="37"/>
        <v/>
      </c>
      <c r="T56" s="103">
        <f t="shared" si="32"/>
        <v>0</v>
      </c>
      <c r="U56" s="104">
        <f t="shared" si="33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8"/>
        <v/>
      </c>
      <c r="AN56" s="367"/>
      <c r="AO56" s="368" t="str">
        <f t="shared" ca="1" si="51"/>
        <v/>
      </c>
      <c r="AP56" s="368"/>
      <c r="AQ56" s="105">
        <f t="shared" si="39"/>
        <v>0</v>
      </c>
      <c r="AR56" s="105">
        <f t="shared" si="40"/>
        <v>0</v>
      </c>
      <c r="AS56" s="14">
        <f t="shared" si="41"/>
        <v>0</v>
      </c>
      <c r="AT56" s="204">
        <f t="shared" si="42"/>
        <v>0</v>
      </c>
      <c r="AU56" s="105">
        <f t="shared" si="43"/>
        <v>0</v>
      </c>
      <c r="AV56" s="105">
        <f t="shared" si="44"/>
        <v>0</v>
      </c>
      <c r="AW56" s="14">
        <f t="shared" si="45"/>
        <v>0</v>
      </c>
      <c r="AX56" s="14">
        <f t="shared" si="46"/>
        <v>0</v>
      </c>
      <c r="AY56" s="105">
        <f t="shared" si="47"/>
        <v>0</v>
      </c>
      <c r="AZ56" s="105">
        <f t="shared" si="48"/>
        <v>0</v>
      </c>
      <c r="BA56" s="12">
        <f t="shared" si="29"/>
        <v>0</v>
      </c>
      <c r="BB56" s="12">
        <f t="shared" si="30"/>
        <v>0</v>
      </c>
      <c r="BC56" s="12">
        <f t="shared" si="31"/>
        <v>0</v>
      </c>
      <c r="BD56" s="12">
        <f t="shared" si="34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3.5" hidden="1" customHeight="1" thickBot="1">
      <c r="A57" s="106"/>
      <c r="B57" s="137"/>
      <c r="C57" s="130"/>
      <c r="D57" s="234" t="str">
        <f t="shared" si="52"/>
        <v>SV Miesenbach (MP)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9"/>
        <v/>
      </c>
      <c r="Q57" s="115" t="str">
        <f t="shared" si="36"/>
        <v/>
      </c>
      <c r="R57" s="114" t="str">
        <f t="shared" si="50"/>
        <v/>
      </c>
      <c r="S57" s="115" t="str">
        <f t="shared" si="37"/>
        <v/>
      </c>
      <c r="T57" s="103">
        <f t="shared" si="32"/>
        <v>0</v>
      </c>
      <c r="U57" s="104">
        <f t="shared" si="33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8"/>
        <v/>
      </c>
      <c r="AN57" s="367"/>
      <c r="AO57" s="368" t="str">
        <f t="shared" ca="1" si="51"/>
        <v/>
      </c>
      <c r="AP57" s="368"/>
      <c r="AQ57" s="105">
        <f t="shared" si="39"/>
        <v>0</v>
      </c>
      <c r="AR57" s="105">
        <f t="shared" si="40"/>
        <v>0</v>
      </c>
      <c r="AS57" s="14">
        <f t="shared" si="41"/>
        <v>0</v>
      </c>
      <c r="AT57" s="204">
        <f t="shared" si="42"/>
        <v>0</v>
      </c>
      <c r="AU57" s="105">
        <f t="shared" si="43"/>
        <v>0</v>
      </c>
      <c r="AV57" s="105">
        <f t="shared" si="44"/>
        <v>0</v>
      </c>
      <c r="AW57" s="14">
        <f t="shared" si="45"/>
        <v>0</v>
      </c>
      <c r="AX57" s="14">
        <f t="shared" si="46"/>
        <v>0</v>
      </c>
      <c r="AY57" s="105">
        <f t="shared" si="47"/>
        <v>0</v>
      </c>
      <c r="AZ57" s="105">
        <f t="shared" si="48"/>
        <v>0</v>
      </c>
      <c r="BA57" s="12">
        <f t="shared" si="29"/>
        <v>0</v>
      </c>
      <c r="BB57" s="12">
        <f t="shared" si="30"/>
        <v>0</v>
      </c>
      <c r="BC57" s="12">
        <f t="shared" si="31"/>
        <v>0</v>
      </c>
      <c r="BD57" s="12">
        <f t="shared" si="34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3.5" hidden="1" customHeight="1" thickBot="1">
      <c r="A58" s="106"/>
      <c r="B58" s="137"/>
      <c r="C58" s="130"/>
      <c r="D58" s="234" t="str">
        <f t="shared" si="52"/>
        <v>SV Miesenbach (MP)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9"/>
        <v/>
      </c>
      <c r="Q58" s="115" t="str">
        <f t="shared" si="36"/>
        <v/>
      </c>
      <c r="R58" s="114" t="str">
        <f t="shared" si="50"/>
        <v/>
      </c>
      <c r="S58" s="115" t="str">
        <f t="shared" si="37"/>
        <v/>
      </c>
      <c r="T58" s="103">
        <f t="shared" si="32"/>
        <v>0</v>
      </c>
      <c r="U58" s="104">
        <f t="shared" si="33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8"/>
        <v/>
      </c>
      <c r="AN58" s="367"/>
      <c r="AO58" s="368" t="str">
        <f t="shared" ca="1" si="51"/>
        <v/>
      </c>
      <c r="AP58" s="368"/>
      <c r="AQ58" s="105">
        <f t="shared" si="39"/>
        <v>0</v>
      </c>
      <c r="AR58" s="105">
        <f t="shared" si="40"/>
        <v>0</v>
      </c>
      <c r="AS58" s="14">
        <f t="shared" si="41"/>
        <v>0</v>
      </c>
      <c r="AT58" s="204">
        <f t="shared" si="42"/>
        <v>0</v>
      </c>
      <c r="AU58" s="105">
        <f t="shared" si="43"/>
        <v>0</v>
      </c>
      <c r="AV58" s="105">
        <f t="shared" si="44"/>
        <v>0</v>
      </c>
      <c r="AW58" s="14">
        <f t="shared" si="45"/>
        <v>0</v>
      </c>
      <c r="AX58" s="14">
        <f t="shared" si="46"/>
        <v>0</v>
      </c>
      <c r="AY58" s="105">
        <f t="shared" si="47"/>
        <v>0</v>
      </c>
      <c r="AZ58" s="105">
        <f t="shared" si="48"/>
        <v>0</v>
      </c>
      <c r="BA58" s="12">
        <f t="shared" si="29"/>
        <v>0</v>
      </c>
      <c r="BB58" s="12">
        <f t="shared" si="30"/>
        <v>0</v>
      </c>
      <c r="BC58" s="12">
        <f t="shared" si="31"/>
        <v>0</v>
      </c>
      <c r="BD58" s="12">
        <f t="shared" si="34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3.5" hidden="1" customHeight="1" thickBot="1">
      <c r="A59" s="116"/>
      <c r="B59" s="138"/>
      <c r="C59" s="131"/>
      <c r="D59" s="235" t="str">
        <f t="shared" si="52"/>
        <v>SV Miesenbach (MP)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9"/>
        <v/>
      </c>
      <c r="Q59" s="125" t="str">
        <f t="shared" si="36"/>
        <v/>
      </c>
      <c r="R59" s="124" t="str">
        <f t="shared" si="50"/>
        <v/>
      </c>
      <c r="S59" s="125" t="str">
        <f t="shared" si="37"/>
        <v/>
      </c>
      <c r="T59" s="103">
        <f t="shared" si="32"/>
        <v>0</v>
      </c>
      <c r="U59" s="104">
        <f t="shared" si="33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8"/>
        <v/>
      </c>
      <c r="AN59" s="370"/>
      <c r="AO59" s="371" t="str">
        <f t="shared" ca="1" si="51"/>
        <v/>
      </c>
      <c r="AP59" s="371"/>
      <c r="AQ59" s="105">
        <f t="shared" si="39"/>
        <v>0</v>
      </c>
      <c r="AR59" s="105">
        <f t="shared" si="40"/>
        <v>0</v>
      </c>
      <c r="AS59" s="14">
        <f t="shared" si="41"/>
        <v>0</v>
      </c>
      <c r="AT59" s="204">
        <f t="shared" si="42"/>
        <v>0</v>
      </c>
      <c r="AU59" s="105">
        <f t="shared" si="43"/>
        <v>0</v>
      </c>
      <c r="AV59" s="105">
        <f t="shared" si="44"/>
        <v>0</v>
      </c>
      <c r="AW59" s="14">
        <f t="shared" si="45"/>
        <v>0</v>
      </c>
      <c r="AX59" s="14">
        <f t="shared" si="46"/>
        <v>0</v>
      </c>
      <c r="AY59" s="105">
        <f t="shared" si="47"/>
        <v>0</v>
      </c>
      <c r="AZ59" s="105">
        <f t="shared" si="48"/>
        <v>0</v>
      </c>
      <c r="BA59" s="12">
        <f t="shared" si="29"/>
        <v>0</v>
      </c>
      <c r="BB59" s="12">
        <f t="shared" si="30"/>
        <v>0</v>
      </c>
      <c r="BC59" s="12">
        <f t="shared" si="31"/>
        <v>0</v>
      </c>
      <c r="BD59" s="12">
        <f t="shared" si="34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3.5" customHeight="1" thickBot="1">
      <c r="A60" s="13"/>
      <c r="C60" s="14"/>
      <c r="D60" s="218"/>
      <c r="E60" s="218"/>
      <c r="T60" s="103">
        <f t="shared" si="32"/>
        <v>0</v>
      </c>
      <c r="U60" s="104">
        <f t="shared" si="33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3">SUM(BA50:BA59)</f>
        <v>2</v>
      </c>
      <c r="BB60" s="128">
        <f t="shared" si="53"/>
        <v>0</v>
      </c>
      <c r="BC60" s="128">
        <f t="shared" si="53"/>
        <v>1</v>
      </c>
      <c r="BD60" s="128">
        <f t="shared" si="53"/>
        <v>0</v>
      </c>
      <c r="BE60" s="128">
        <f t="shared" si="53"/>
        <v>2</v>
      </c>
      <c r="BF60" s="128">
        <f t="shared" si="53"/>
        <v>0</v>
      </c>
      <c r="BG60" s="128">
        <f t="shared" si="53"/>
        <v>1</v>
      </c>
      <c r="BH60" s="128">
        <f t="shared" si="53"/>
        <v>0</v>
      </c>
      <c r="BI60" s="14">
        <f>SUM(BA60:BH60)</f>
        <v>6</v>
      </c>
    </row>
    <row r="61" spans="1:61" ht="13.5" customHeight="1" thickBot="1">
      <c r="A61" s="93"/>
      <c r="B61" s="136">
        <v>43598</v>
      </c>
      <c r="C61" s="175">
        <v>43430</v>
      </c>
      <c r="D61" s="233" t="str">
        <f>E9</f>
        <v>Rodenbach/Weilerbach</v>
      </c>
      <c r="E61" s="228" t="str">
        <f>E3</f>
        <v>VBC /TFC Kaiserslautern</v>
      </c>
      <c r="F61" s="97">
        <v>21</v>
      </c>
      <c r="G61" s="98">
        <v>25</v>
      </c>
      <c r="H61" s="95">
        <v>25</v>
      </c>
      <c r="I61" s="96">
        <v>22</v>
      </c>
      <c r="J61" s="97">
        <v>18</v>
      </c>
      <c r="K61" s="98">
        <v>25</v>
      </c>
      <c r="L61" s="95">
        <v>26</v>
      </c>
      <c r="M61" s="96">
        <v>24</v>
      </c>
      <c r="N61" s="97">
        <v>5</v>
      </c>
      <c r="O61" s="98">
        <v>15</v>
      </c>
      <c r="P61" s="101">
        <f>IF(F61="","",F61+H61+J61+L61+N61)</f>
        <v>95</v>
      </c>
      <c r="Q61" s="102">
        <f t="shared" ref="Q61:Q70" si="54">IF(G61="","",G61+I61+K61+M61+O61)</f>
        <v>111</v>
      </c>
      <c r="R61" s="101">
        <f>IF(F61="","",AQ61+AS61+AU61+AW61+AY61)</f>
        <v>2</v>
      </c>
      <c r="S61" s="102">
        <f t="shared" ref="S61:S70" si="55">IF(G61="","",AR61+AT61+AV61+AX61+AZ61)</f>
        <v>3</v>
      </c>
      <c r="T61" s="103">
        <f t="shared" si="32"/>
        <v>1</v>
      </c>
      <c r="U61" s="104">
        <f t="shared" si="33"/>
        <v>2</v>
      </c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4" t="str">
        <f t="shared" ref="AM61:AM70" ca="1" si="56">IF(U61&lt;&gt;"","",IF(C61&lt;&gt;"","verlegt",IF(B61&lt;TODAY(),"offen","")))</f>
        <v/>
      </c>
      <c r="AN61" s="374"/>
      <c r="AO61" s="375" t="str">
        <f ca="1">IF(U61&lt;&gt;"","",IF(C61="","",IF(C61&lt;TODAY(),"offen","")))</f>
        <v/>
      </c>
      <c r="AP61" s="375"/>
      <c r="AQ61" s="105">
        <f t="shared" ref="AQ61:AQ70" si="57">IF(F61&gt;G61,1,0)</f>
        <v>0</v>
      </c>
      <c r="AR61" s="105">
        <f t="shared" ref="AR61:AR70" si="58">IF(G61&gt;F61,1,0)</f>
        <v>1</v>
      </c>
      <c r="AS61" s="14">
        <f t="shared" ref="AS61:AS70" si="59">IF(H61&gt;I61,1,0)</f>
        <v>1</v>
      </c>
      <c r="AT61" s="204">
        <f t="shared" ref="AT61:AT70" si="60">IF(I61&gt;H61,1,0)</f>
        <v>0</v>
      </c>
      <c r="AU61" s="105">
        <f t="shared" ref="AU61:AU70" si="61">IF(J61&gt;K61,1,0)</f>
        <v>0</v>
      </c>
      <c r="AV61" s="105">
        <f t="shared" ref="AV61:AV70" si="62">IF(K61&gt;J61,1,0)</f>
        <v>1</v>
      </c>
      <c r="AW61" s="14">
        <f t="shared" ref="AW61:AW70" si="63">IF(L61&gt;M61,1,0)</f>
        <v>1</v>
      </c>
      <c r="AX61" s="14">
        <f t="shared" ref="AX61:AX70" si="64">IF(M61&gt;L61,1,0)</f>
        <v>0</v>
      </c>
      <c r="AY61" s="105">
        <f t="shared" ref="AY61:AY70" si="65">IF(N61&gt;O61,1,0)</f>
        <v>0</v>
      </c>
      <c r="AZ61" s="105">
        <f t="shared" ref="AZ61:AZ70" si="66">IF(O61&gt;N61,1,0)</f>
        <v>1</v>
      </c>
      <c r="BA61" s="12">
        <f t="shared" si="29"/>
        <v>0</v>
      </c>
      <c r="BB61" s="12">
        <f t="shared" si="30"/>
        <v>0</v>
      </c>
      <c r="BC61" s="12">
        <f t="shared" si="31"/>
        <v>1</v>
      </c>
      <c r="BD61" s="12">
        <f t="shared" si="34"/>
        <v>0</v>
      </c>
      <c r="BE61" s="12">
        <f>IF(U40=3,1,0)</f>
        <v>0</v>
      </c>
      <c r="BF61" s="12">
        <f>IF(U40=2,1,0)</f>
        <v>0</v>
      </c>
      <c r="BG61" s="12">
        <f>IF(U40=1,1,0)</f>
        <v>0</v>
      </c>
      <c r="BH61" s="12">
        <f>IF(AND(U40=0,T40&lt;&gt;0),1,0)</f>
        <v>1</v>
      </c>
      <c r="BI61" s="14"/>
    </row>
    <row r="62" spans="1:61" ht="13.5" customHeight="1" thickBot="1">
      <c r="A62" s="106"/>
      <c r="B62" s="137">
        <v>43549</v>
      </c>
      <c r="C62" s="162"/>
      <c r="D62" s="234" t="str">
        <f>D61</f>
        <v>Rodenbach/Weilerbach</v>
      </c>
      <c r="E62" s="230" t="str">
        <f>E6</f>
        <v>SV Miesenbach (MP)</v>
      </c>
      <c r="F62" s="110">
        <v>12</v>
      </c>
      <c r="G62" s="111">
        <v>25</v>
      </c>
      <c r="H62" s="108">
        <v>25</v>
      </c>
      <c r="I62" s="109">
        <v>20</v>
      </c>
      <c r="J62" s="110">
        <v>8</v>
      </c>
      <c r="K62" s="111">
        <v>25</v>
      </c>
      <c r="L62" s="108">
        <v>16</v>
      </c>
      <c r="M62" s="109">
        <v>25</v>
      </c>
      <c r="N62" s="110"/>
      <c r="O62" s="111"/>
      <c r="P62" s="114">
        <f t="shared" ref="P62:P70" si="67">IF(F62="","",F62+H62+J62+L62+N62)</f>
        <v>61</v>
      </c>
      <c r="Q62" s="115">
        <f t="shared" si="54"/>
        <v>95</v>
      </c>
      <c r="R62" s="114">
        <f t="shared" ref="R62:R70" si="68">IF(F62="","",AQ62+AS62+AU62+AW62+AY62)</f>
        <v>1</v>
      </c>
      <c r="S62" s="115">
        <f t="shared" si="55"/>
        <v>3</v>
      </c>
      <c r="T62" s="103">
        <f t="shared" si="32"/>
        <v>0</v>
      </c>
      <c r="U62" s="104">
        <f t="shared" si="33"/>
        <v>3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6"/>
        <v/>
      </c>
      <c r="AN62" s="367"/>
      <c r="AO62" s="368" t="str">
        <f t="shared" ref="AO62:AO70" ca="1" si="69">IF(U62&lt;&gt;"","",IF(C62="","",IF(C62&lt;TODAY(),"offen","")))</f>
        <v/>
      </c>
      <c r="AP62" s="368"/>
      <c r="AQ62" s="105">
        <f t="shared" si="57"/>
        <v>0</v>
      </c>
      <c r="AR62" s="105">
        <f t="shared" si="58"/>
        <v>1</v>
      </c>
      <c r="AS62" s="14">
        <f t="shared" si="59"/>
        <v>1</v>
      </c>
      <c r="AT62" s="204">
        <f t="shared" si="60"/>
        <v>0</v>
      </c>
      <c r="AU62" s="105">
        <f t="shared" si="61"/>
        <v>0</v>
      </c>
      <c r="AV62" s="105">
        <f t="shared" si="62"/>
        <v>1</v>
      </c>
      <c r="AW62" s="14">
        <f t="shared" si="63"/>
        <v>0</v>
      </c>
      <c r="AX62" s="14">
        <f t="shared" si="64"/>
        <v>1</v>
      </c>
      <c r="AY62" s="105">
        <f t="shared" si="65"/>
        <v>0</v>
      </c>
      <c r="AZ62" s="105">
        <f t="shared" si="66"/>
        <v>0</v>
      </c>
      <c r="BA62" s="12">
        <f t="shared" si="29"/>
        <v>0</v>
      </c>
      <c r="BB62" s="12">
        <f t="shared" si="30"/>
        <v>0</v>
      </c>
      <c r="BC62" s="12">
        <f t="shared" si="31"/>
        <v>0</v>
      </c>
      <c r="BD62" s="12">
        <f t="shared" si="34"/>
        <v>1</v>
      </c>
      <c r="BE62" s="12">
        <f>IF(U51=3,1,0)</f>
        <v>0</v>
      </c>
      <c r="BF62" s="12">
        <f>IF(U51=2,1,0)</f>
        <v>0</v>
      </c>
      <c r="BG62" s="12">
        <f>IF(U51=1,1,0)</f>
        <v>0</v>
      </c>
      <c r="BH62" s="12">
        <f>IF(AND(U51=0,T51&lt;&gt;0),1,0)</f>
        <v>1</v>
      </c>
      <c r="BI62" s="14"/>
    </row>
    <row r="63" spans="1:61" ht="13.5" customHeight="1" thickBot="1">
      <c r="A63" s="106"/>
      <c r="B63" s="137">
        <v>43612</v>
      </c>
      <c r="C63" s="162"/>
      <c r="D63" s="234" t="str">
        <f t="shared" ref="D63:D70" si="70">D62</f>
        <v>Rodenbach/Weilerbach</v>
      </c>
      <c r="E63" s="230" t="str">
        <f>E12</f>
        <v>TV Rodenbach Ladies II</v>
      </c>
      <c r="F63" s="110">
        <v>12</v>
      </c>
      <c r="G63" s="111">
        <v>25</v>
      </c>
      <c r="H63" s="108">
        <v>17</v>
      </c>
      <c r="I63" s="109">
        <v>25</v>
      </c>
      <c r="J63" s="110">
        <v>27</v>
      </c>
      <c r="K63" s="111">
        <v>29</v>
      </c>
      <c r="L63" s="108"/>
      <c r="M63" s="109"/>
      <c r="N63" s="110"/>
      <c r="O63" s="111"/>
      <c r="P63" s="114">
        <f t="shared" si="67"/>
        <v>56</v>
      </c>
      <c r="Q63" s="115">
        <f t="shared" si="54"/>
        <v>79</v>
      </c>
      <c r="R63" s="114">
        <f t="shared" si="68"/>
        <v>0</v>
      </c>
      <c r="S63" s="115">
        <f t="shared" si="55"/>
        <v>3</v>
      </c>
      <c r="T63" s="103">
        <f t="shared" si="32"/>
        <v>0</v>
      </c>
      <c r="U63" s="104">
        <f t="shared" si="33"/>
        <v>3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6"/>
        <v/>
      </c>
      <c r="AN63" s="367"/>
      <c r="AO63" s="368" t="str">
        <f t="shared" ca="1" si="69"/>
        <v/>
      </c>
      <c r="AP63" s="368"/>
      <c r="AQ63" s="105">
        <f t="shared" si="57"/>
        <v>0</v>
      </c>
      <c r="AR63" s="105">
        <f t="shared" si="58"/>
        <v>1</v>
      </c>
      <c r="AS63" s="14">
        <f t="shared" si="59"/>
        <v>0</v>
      </c>
      <c r="AT63" s="204">
        <f t="shared" si="60"/>
        <v>1</v>
      </c>
      <c r="AU63" s="105">
        <f t="shared" si="61"/>
        <v>0</v>
      </c>
      <c r="AV63" s="105">
        <f t="shared" si="62"/>
        <v>1</v>
      </c>
      <c r="AW63" s="14">
        <f t="shared" si="63"/>
        <v>0</v>
      </c>
      <c r="AX63" s="14">
        <f t="shared" si="64"/>
        <v>0</v>
      </c>
      <c r="AY63" s="105">
        <f t="shared" si="65"/>
        <v>0</v>
      </c>
      <c r="AZ63" s="105">
        <f t="shared" si="66"/>
        <v>0</v>
      </c>
      <c r="BA63" s="12">
        <f t="shared" si="29"/>
        <v>0</v>
      </c>
      <c r="BB63" s="12">
        <f t="shared" si="30"/>
        <v>0</v>
      </c>
      <c r="BC63" s="12">
        <f t="shared" si="31"/>
        <v>0</v>
      </c>
      <c r="BD63" s="12">
        <f t="shared" si="34"/>
        <v>1</v>
      </c>
      <c r="BE63" s="12">
        <f>IF(U74=3,1,0)</f>
        <v>0</v>
      </c>
      <c r="BF63" s="12">
        <f>IF(U74=2,1,0)</f>
        <v>0</v>
      </c>
      <c r="BG63" s="12">
        <f>IF(U74=1,1,0)</f>
        <v>0</v>
      </c>
      <c r="BH63" s="12">
        <f>IF(AND(U74=0,T74&lt;&gt;0),1,0)</f>
        <v>1</v>
      </c>
      <c r="BI63" s="14"/>
    </row>
    <row r="64" spans="1:61" ht="13.5" hidden="1" customHeight="1" thickBot="1">
      <c r="A64" s="106"/>
      <c r="B64" s="137"/>
      <c r="C64" s="130"/>
      <c r="D64" s="234" t="str">
        <f t="shared" si="70"/>
        <v>Rodenbach/Weilerbach</v>
      </c>
      <c r="E64" s="230">
        <f>E15</f>
        <v>0</v>
      </c>
      <c r="F64" s="110"/>
      <c r="G64" s="111"/>
      <c r="H64" s="108"/>
      <c r="I64" s="109"/>
      <c r="J64" s="110"/>
      <c r="K64" s="111"/>
      <c r="L64" s="108"/>
      <c r="M64" s="109"/>
      <c r="N64" s="110"/>
      <c r="O64" s="111"/>
      <c r="P64" s="114" t="str">
        <f t="shared" si="67"/>
        <v/>
      </c>
      <c r="Q64" s="115" t="str">
        <f t="shared" si="54"/>
        <v/>
      </c>
      <c r="R64" s="114" t="str">
        <f t="shared" si="68"/>
        <v/>
      </c>
      <c r="S64" s="115" t="str">
        <f t="shared" si="55"/>
        <v/>
      </c>
      <c r="T64" s="103">
        <f t="shared" si="32"/>
        <v>0</v>
      </c>
      <c r="U64" s="104">
        <f t="shared" si="33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6"/>
        <v/>
      </c>
      <c r="AN64" s="372"/>
      <c r="AO64" s="368" t="str">
        <f t="shared" ca="1" si="69"/>
        <v/>
      </c>
      <c r="AP64" s="368"/>
      <c r="AQ64" s="105">
        <f t="shared" si="57"/>
        <v>0</v>
      </c>
      <c r="AR64" s="105">
        <f t="shared" si="58"/>
        <v>0</v>
      </c>
      <c r="AS64" s="14">
        <f t="shared" si="59"/>
        <v>0</v>
      </c>
      <c r="AT64" s="204">
        <f t="shared" si="60"/>
        <v>0</v>
      </c>
      <c r="AU64" s="105">
        <f t="shared" si="61"/>
        <v>0</v>
      </c>
      <c r="AV64" s="105">
        <f t="shared" si="62"/>
        <v>0</v>
      </c>
      <c r="AW64" s="14">
        <f t="shared" si="63"/>
        <v>0</v>
      </c>
      <c r="AX64" s="14">
        <f t="shared" si="64"/>
        <v>0</v>
      </c>
      <c r="AY64" s="105">
        <f t="shared" si="65"/>
        <v>0</v>
      </c>
      <c r="AZ64" s="105">
        <f t="shared" si="66"/>
        <v>0</v>
      </c>
      <c r="BA64" s="12">
        <f t="shared" si="29"/>
        <v>0</v>
      </c>
      <c r="BB64" s="12">
        <f t="shared" si="30"/>
        <v>0</v>
      </c>
      <c r="BC64" s="12">
        <f t="shared" si="31"/>
        <v>0</v>
      </c>
      <c r="BD64" s="12">
        <f t="shared" si="34"/>
        <v>0</v>
      </c>
      <c r="BE64" s="12">
        <f>IF(U85=3,1,0)</f>
        <v>0</v>
      </c>
      <c r="BF64" s="12">
        <f>IF(U85=2,1,0)</f>
        <v>0</v>
      </c>
      <c r="BG64" s="12">
        <f>IF(U85=1,1,0)</f>
        <v>0</v>
      </c>
      <c r="BH64" s="12">
        <f>IF(AND(U85=0,T85&lt;&gt;0),1,0)</f>
        <v>0</v>
      </c>
      <c r="BI64" s="14"/>
    </row>
    <row r="65" spans="1:61" ht="13.5" hidden="1" customHeight="1" thickBot="1">
      <c r="A65" s="106"/>
      <c r="B65" s="137"/>
      <c r="C65" s="130"/>
      <c r="D65" s="234" t="str">
        <f t="shared" si="70"/>
        <v>Rodenbach/Weilerbach</v>
      </c>
      <c r="E65" s="230">
        <f>E18</f>
        <v>0</v>
      </c>
      <c r="F65" s="110"/>
      <c r="G65" s="111"/>
      <c r="H65" s="108"/>
      <c r="I65" s="109"/>
      <c r="J65" s="110"/>
      <c r="K65" s="111"/>
      <c r="L65" s="108"/>
      <c r="M65" s="109"/>
      <c r="N65" s="110"/>
      <c r="O65" s="111"/>
      <c r="P65" s="114" t="str">
        <f t="shared" si="67"/>
        <v/>
      </c>
      <c r="Q65" s="115" t="str">
        <f t="shared" si="54"/>
        <v/>
      </c>
      <c r="R65" s="114" t="str">
        <f t="shared" si="68"/>
        <v/>
      </c>
      <c r="S65" s="115" t="str">
        <f t="shared" si="55"/>
        <v/>
      </c>
      <c r="T65" s="103">
        <f t="shared" si="32"/>
        <v>0</v>
      </c>
      <c r="U65" s="104">
        <f t="shared" si="33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6"/>
        <v/>
      </c>
      <c r="AN65" s="367"/>
      <c r="AO65" s="368" t="str">
        <f t="shared" ca="1" si="69"/>
        <v/>
      </c>
      <c r="AP65" s="368"/>
      <c r="AQ65" s="105">
        <f t="shared" si="57"/>
        <v>0</v>
      </c>
      <c r="AR65" s="105">
        <f t="shared" si="58"/>
        <v>0</v>
      </c>
      <c r="AS65" s="14">
        <f t="shared" si="59"/>
        <v>0</v>
      </c>
      <c r="AT65" s="204">
        <f t="shared" si="60"/>
        <v>0</v>
      </c>
      <c r="AU65" s="105">
        <f t="shared" si="61"/>
        <v>0</v>
      </c>
      <c r="AV65" s="105">
        <f t="shared" si="62"/>
        <v>0</v>
      </c>
      <c r="AW65" s="14">
        <f t="shared" si="63"/>
        <v>0</v>
      </c>
      <c r="AX65" s="14">
        <f t="shared" si="64"/>
        <v>0</v>
      </c>
      <c r="AY65" s="105">
        <f t="shared" si="65"/>
        <v>0</v>
      </c>
      <c r="AZ65" s="105">
        <f t="shared" si="66"/>
        <v>0</v>
      </c>
      <c r="BA65" s="12">
        <f t="shared" si="29"/>
        <v>0</v>
      </c>
      <c r="BB65" s="12">
        <f t="shared" si="30"/>
        <v>0</v>
      </c>
      <c r="BC65" s="12">
        <f t="shared" si="31"/>
        <v>0</v>
      </c>
      <c r="BD65" s="12">
        <f t="shared" si="34"/>
        <v>0</v>
      </c>
      <c r="BE65" s="12">
        <f>IF(U96=3,1,0)</f>
        <v>0</v>
      </c>
      <c r="BF65" s="12">
        <f>IF(U96=2,1,0)</f>
        <v>0</v>
      </c>
      <c r="BG65" s="12">
        <f>IF(U96=1,1,0)</f>
        <v>0</v>
      </c>
      <c r="BH65" s="12">
        <f>IF(AND(U96=0,T96&lt;&gt;0),1,0)</f>
        <v>0</v>
      </c>
      <c r="BI65" s="14"/>
    </row>
    <row r="66" spans="1:61" ht="13.5" hidden="1" customHeight="1" thickBot="1">
      <c r="A66" s="106"/>
      <c r="B66" s="137"/>
      <c r="C66" s="130"/>
      <c r="D66" s="234" t="str">
        <f t="shared" si="70"/>
        <v>Rodenbach/Weilerbach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7"/>
        <v/>
      </c>
      <c r="Q66" s="115" t="str">
        <f t="shared" si="54"/>
        <v/>
      </c>
      <c r="R66" s="114" t="str">
        <f t="shared" si="68"/>
        <v/>
      </c>
      <c r="S66" s="115" t="str">
        <f>IF(G66="","",AR66+AT66+AV66+AX66+AZ66)</f>
        <v/>
      </c>
      <c r="T66" s="103">
        <f t="shared" si="32"/>
        <v>0</v>
      </c>
      <c r="U66" s="104">
        <f t="shared" si="33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6"/>
        <v/>
      </c>
      <c r="AN66" s="367"/>
      <c r="AO66" s="368" t="str">
        <f t="shared" ca="1" si="69"/>
        <v/>
      </c>
      <c r="AP66" s="368"/>
      <c r="AQ66" s="105">
        <f t="shared" si="57"/>
        <v>0</v>
      </c>
      <c r="AR66" s="105">
        <f t="shared" si="58"/>
        <v>0</v>
      </c>
      <c r="AS66" s="14">
        <f t="shared" si="59"/>
        <v>0</v>
      </c>
      <c r="AT66" s="204">
        <f t="shared" si="60"/>
        <v>0</v>
      </c>
      <c r="AU66" s="105">
        <f t="shared" si="61"/>
        <v>0</v>
      </c>
      <c r="AV66" s="105">
        <f t="shared" si="62"/>
        <v>0</v>
      </c>
      <c r="AW66" s="14">
        <f t="shared" si="63"/>
        <v>0</v>
      </c>
      <c r="AX66" s="14">
        <f t="shared" si="64"/>
        <v>0</v>
      </c>
      <c r="AY66" s="105">
        <f t="shared" si="65"/>
        <v>0</v>
      </c>
      <c r="AZ66" s="105">
        <f t="shared" si="66"/>
        <v>0</v>
      </c>
      <c r="BA66" s="12">
        <f t="shared" si="29"/>
        <v>0</v>
      </c>
      <c r="BB66" s="12">
        <f t="shared" si="30"/>
        <v>0</v>
      </c>
      <c r="BC66" s="12">
        <f t="shared" si="31"/>
        <v>0</v>
      </c>
      <c r="BD66" s="12">
        <f t="shared" si="34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3.5" hidden="1" customHeight="1" thickBot="1">
      <c r="A67" s="106"/>
      <c r="B67" s="137"/>
      <c r="C67" s="130"/>
      <c r="D67" s="234" t="str">
        <f t="shared" si="70"/>
        <v>Rodenbach/Weilerbach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7"/>
        <v/>
      </c>
      <c r="Q67" s="115" t="str">
        <f t="shared" si="54"/>
        <v/>
      </c>
      <c r="R67" s="114" t="str">
        <f t="shared" si="68"/>
        <v/>
      </c>
      <c r="S67" s="115" t="str">
        <f t="shared" si="55"/>
        <v/>
      </c>
      <c r="T67" s="103">
        <f t="shared" si="32"/>
        <v>0</v>
      </c>
      <c r="U67" s="104">
        <f t="shared" si="33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6"/>
        <v/>
      </c>
      <c r="AN67" s="367"/>
      <c r="AO67" s="368" t="str">
        <f t="shared" ca="1" si="69"/>
        <v/>
      </c>
      <c r="AP67" s="368"/>
      <c r="AQ67" s="105">
        <f t="shared" si="57"/>
        <v>0</v>
      </c>
      <c r="AR67" s="105">
        <f t="shared" si="58"/>
        <v>0</v>
      </c>
      <c r="AS67" s="14">
        <f t="shared" si="59"/>
        <v>0</v>
      </c>
      <c r="AT67" s="204">
        <f t="shared" si="60"/>
        <v>0</v>
      </c>
      <c r="AU67" s="105">
        <f t="shared" si="61"/>
        <v>0</v>
      </c>
      <c r="AV67" s="105">
        <f t="shared" si="62"/>
        <v>0</v>
      </c>
      <c r="AW67" s="14">
        <f t="shared" si="63"/>
        <v>0</v>
      </c>
      <c r="AX67" s="14">
        <f t="shared" si="64"/>
        <v>0</v>
      </c>
      <c r="AY67" s="105">
        <f t="shared" si="65"/>
        <v>0</v>
      </c>
      <c r="AZ67" s="105">
        <f t="shared" si="66"/>
        <v>0</v>
      </c>
      <c r="BA67" s="12">
        <f t="shared" si="29"/>
        <v>0</v>
      </c>
      <c r="BB67" s="12">
        <f t="shared" si="30"/>
        <v>0</v>
      </c>
      <c r="BC67" s="12">
        <f t="shared" si="31"/>
        <v>0</v>
      </c>
      <c r="BD67" s="12">
        <f t="shared" si="34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3.5" hidden="1" customHeight="1" thickBot="1">
      <c r="A68" s="106"/>
      <c r="B68" s="137"/>
      <c r="C68" s="130"/>
      <c r="D68" s="234" t="str">
        <f t="shared" si="70"/>
        <v>Rodenbach/Weilerbach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7"/>
        <v/>
      </c>
      <c r="Q68" s="115" t="str">
        <f t="shared" si="54"/>
        <v/>
      </c>
      <c r="R68" s="114" t="str">
        <f t="shared" si="68"/>
        <v/>
      </c>
      <c r="S68" s="115" t="str">
        <f t="shared" si="55"/>
        <v/>
      </c>
      <c r="T68" s="103">
        <f t="shared" si="32"/>
        <v>0</v>
      </c>
      <c r="U68" s="104">
        <f t="shared" si="33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6"/>
        <v/>
      </c>
      <c r="AN68" s="367"/>
      <c r="AO68" s="368" t="str">
        <f t="shared" ca="1" si="69"/>
        <v/>
      </c>
      <c r="AP68" s="368"/>
      <c r="AQ68" s="105">
        <f t="shared" si="57"/>
        <v>0</v>
      </c>
      <c r="AR68" s="105">
        <f t="shared" si="58"/>
        <v>0</v>
      </c>
      <c r="AS68" s="14">
        <f t="shared" si="59"/>
        <v>0</v>
      </c>
      <c r="AT68" s="204">
        <f t="shared" si="60"/>
        <v>0</v>
      </c>
      <c r="AU68" s="105">
        <f t="shared" si="61"/>
        <v>0</v>
      </c>
      <c r="AV68" s="105">
        <f t="shared" si="62"/>
        <v>0</v>
      </c>
      <c r="AW68" s="14">
        <f t="shared" si="63"/>
        <v>0</v>
      </c>
      <c r="AX68" s="14">
        <f t="shared" si="64"/>
        <v>0</v>
      </c>
      <c r="AY68" s="105">
        <f t="shared" si="65"/>
        <v>0</v>
      </c>
      <c r="AZ68" s="105">
        <f t="shared" si="66"/>
        <v>0</v>
      </c>
      <c r="BA68" s="12">
        <f t="shared" si="29"/>
        <v>0</v>
      </c>
      <c r="BB68" s="12">
        <f t="shared" si="30"/>
        <v>0</v>
      </c>
      <c r="BC68" s="12">
        <f t="shared" si="31"/>
        <v>0</v>
      </c>
      <c r="BD68" s="12">
        <f t="shared" si="34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3.5" hidden="1" customHeight="1" thickBot="1">
      <c r="A69" s="106"/>
      <c r="B69" s="137"/>
      <c r="C69" s="130"/>
      <c r="D69" s="234" t="str">
        <f t="shared" si="70"/>
        <v>Rodenbach/Weilerbach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7"/>
        <v/>
      </c>
      <c r="Q69" s="115" t="str">
        <f t="shared" si="54"/>
        <v/>
      </c>
      <c r="R69" s="114" t="str">
        <f t="shared" si="68"/>
        <v/>
      </c>
      <c r="S69" s="115" t="str">
        <f t="shared" si="55"/>
        <v/>
      </c>
      <c r="T69" s="103">
        <f t="shared" si="32"/>
        <v>0</v>
      </c>
      <c r="U69" s="104">
        <f t="shared" si="33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6"/>
        <v/>
      </c>
      <c r="AN69" s="367"/>
      <c r="AO69" s="368" t="str">
        <f t="shared" ca="1" si="69"/>
        <v/>
      </c>
      <c r="AP69" s="368"/>
      <c r="AQ69" s="105">
        <f t="shared" si="57"/>
        <v>0</v>
      </c>
      <c r="AR69" s="105">
        <f t="shared" si="58"/>
        <v>0</v>
      </c>
      <c r="AS69" s="14">
        <f t="shared" si="59"/>
        <v>0</v>
      </c>
      <c r="AT69" s="204">
        <f t="shared" si="60"/>
        <v>0</v>
      </c>
      <c r="AU69" s="105">
        <f t="shared" si="61"/>
        <v>0</v>
      </c>
      <c r="AV69" s="105">
        <f t="shared" si="62"/>
        <v>0</v>
      </c>
      <c r="AW69" s="14">
        <f t="shared" si="63"/>
        <v>0</v>
      </c>
      <c r="AX69" s="14">
        <f t="shared" si="64"/>
        <v>0</v>
      </c>
      <c r="AY69" s="105">
        <f t="shared" si="65"/>
        <v>0</v>
      </c>
      <c r="AZ69" s="105">
        <f t="shared" si="66"/>
        <v>0</v>
      </c>
      <c r="BA69" s="12">
        <f t="shared" si="29"/>
        <v>0</v>
      </c>
      <c r="BB69" s="12">
        <f t="shared" si="30"/>
        <v>0</v>
      </c>
      <c r="BC69" s="12">
        <f t="shared" si="31"/>
        <v>0</v>
      </c>
      <c r="BD69" s="12">
        <f t="shared" si="34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3.5" hidden="1" customHeight="1" thickBot="1">
      <c r="A70" s="116"/>
      <c r="B70" s="138"/>
      <c r="C70" s="131"/>
      <c r="D70" s="235" t="str">
        <f t="shared" si="70"/>
        <v>Rodenbach/Weilerbach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7"/>
        <v/>
      </c>
      <c r="Q70" s="125" t="str">
        <f t="shared" si="54"/>
        <v/>
      </c>
      <c r="R70" s="124" t="str">
        <f t="shared" si="68"/>
        <v/>
      </c>
      <c r="S70" s="125" t="str">
        <f t="shared" si="55"/>
        <v/>
      </c>
      <c r="T70" s="103">
        <f t="shared" si="32"/>
        <v>0</v>
      </c>
      <c r="U70" s="104">
        <f t="shared" si="33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6"/>
        <v/>
      </c>
      <c r="AN70" s="370"/>
      <c r="AO70" s="371" t="str">
        <f t="shared" ca="1" si="69"/>
        <v/>
      </c>
      <c r="AP70" s="371"/>
      <c r="AQ70" s="105">
        <f t="shared" si="57"/>
        <v>0</v>
      </c>
      <c r="AR70" s="105">
        <f t="shared" si="58"/>
        <v>0</v>
      </c>
      <c r="AS70" s="14">
        <f t="shared" si="59"/>
        <v>0</v>
      </c>
      <c r="AT70" s="204">
        <f t="shared" si="60"/>
        <v>0</v>
      </c>
      <c r="AU70" s="105">
        <f t="shared" si="61"/>
        <v>0</v>
      </c>
      <c r="AV70" s="105">
        <f t="shared" si="62"/>
        <v>0</v>
      </c>
      <c r="AW70" s="14">
        <f t="shared" si="63"/>
        <v>0</v>
      </c>
      <c r="AX70" s="14">
        <f t="shared" si="64"/>
        <v>0</v>
      </c>
      <c r="AY70" s="105">
        <f t="shared" si="65"/>
        <v>0</v>
      </c>
      <c r="AZ70" s="105">
        <f t="shared" si="66"/>
        <v>0</v>
      </c>
      <c r="BA70" s="12">
        <f t="shared" si="29"/>
        <v>0</v>
      </c>
      <c r="BB70" s="12">
        <f t="shared" si="30"/>
        <v>0</v>
      </c>
      <c r="BC70" s="12">
        <f t="shared" si="31"/>
        <v>0</v>
      </c>
      <c r="BD70" s="12">
        <f t="shared" si="34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3.5" customHeight="1" thickBot="1">
      <c r="A71" s="13"/>
      <c r="C71" s="14"/>
      <c r="D71" s="218"/>
      <c r="E71" s="218"/>
      <c r="T71" s="103">
        <f t="shared" si="32"/>
        <v>0</v>
      </c>
      <c r="U71" s="104">
        <f t="shared" si="33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1">SUM(BA61:BA70)</f>
        <v>0</v>
      </c>
      <c r="BB71" s="128">
        <f t="shared" si="71"/>
        <v>0</v>
      </c>
      <c r="BC71" s="128">
        <f t="shared" si="71"/>
        <v>1</v>
      </c>
      <c r="BD71" s="128">
        <f t="shared" si="71"/>
        <v>2</v>
      </c>
      <c r="BE71" s="128">
        <f t="shared" si="71"/>
        <v>0</v>
      </c>
      <c r="BF71" s="128">
        <f t="shared" si="71"/>
        <v>0</v>
      </c>
      <c r="BG71" s="128">
        <f t="shared" si="71"/>
        <v>0</v>
      </c>
      <c r="BH71" s="128">
        <f t="shared" si="71"/>
        <v>3</v>
      </c>
      <c r="BI71" s="14">
        <f>SUM(BA71:BH71)</f>
        <v>6</v>
      </c>
    </row>
    <row r="72" spans="1:61" ht="13.5" customHeight="1" thickBot="1">
      <c r="A72" s="93"/>
      <c r="B72" s="136">
        <v>43416</v>
      </c>
      <c r="C72" s="175">
        <v>43538</v>
      </c>
      <c r="D72" s="355" t="str">
        <f>E12</f>
        <v>TV Rodenbach Ladies II</v>
      </c>
      <c r="E72" s="228" t="str">
        <f>E3</f>
        <v>VBC /TFC Kaiserslautern</v>
      </c>
      <c r="F72" s="97">
        <v>18</v>
      </c>
      <c r="G72" s="98">
        <v>25</v>
      </c>
      <c r="H72" s="95">
        <v>20</v>
      </c>
      <c r="I72" s="96">
        <v>25</v>
      </c>
      <c r="J72" s="97">
        <v>25</v>
      </c>
      <c r="K72" s="98">
        <v>22</v>
      </c>
      <c r="L72" s="95">
        <v>19</v>
      </c>
      <c r="M72" s="96">
        <v>25</v>
      </c>
      <c r="N72" s="97"/>
      <c r="O72" s="98"/>
      <c r="P72" s="101">
        <f>IF(F72="","",F72+H72+J72+L72+N72)</f>
        <v>82</v>
      </c>
      <c r="Q72" s="102">
        <f t="shared" ref="Q72:Q81" si="72">IF(G72="","",G72+I72+K72+M72+O72)</f>
        <v>97</v>
      </c>
      <c r="R72" s="101">
        <f>IF(F72="","",AQ72+AS72+AU72+AW72+AY72)</f>
        <v>1</v>
      </c>
      <c r="S72" s="102">
        <f t="shared" ref="S72:S81" si="73">IF(G72="","",AR72+AT72+AV72+AX72+AZ72)</f>
        <v>3</v>
      </c>
      <c r="T72" s="103">
        <f t="shared" si="32"/>
        <v>0</v>
      </c>
      <c r="U72" s="104">
        <f t="shared" si="33"/>
        <v>3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4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5">IF(F72&gt;G72,1,0)</f>
        <v>0</v>
      </c>
      <c r="AR72" s="105">
        <f t="shared" ref="AR72:AR81" si="76">IF(G72&gt;F72,1,0)</f>
        <v>1</v>
      </c>
      <c r="AS72" s="14">
        <f t="shared" ref="AS72:AS81" si="77">IF(H72&gt;I72,1,0)</f>
        <v>0</v>
      </c>
      <c r="AT72" s="204">
        <f t="shared" ref="AT72:AT81" si="78">IF(I72&gt;H72,1,0)</f>
        <v>1</v>
      </c>
      <c r="AU72" s="105">
        <f t="shared" ref="AU72:AU81" si="79">IF(J72&gt;K72,1,0)</f>
        <v>1</v>
      </c>
      <c r="AV72" s="105">
        <f t="shared" ref="AV72:AV81" si="80">IF(K72&gt;J72,1,0)</f>
        <v>0</v>
      </c>
      <c r="AW72" s="14">
        <f t="shared" ref="AW72:AW81" si="81">IF(L72&gt;M72,1,0)</f>
        <v>0</v>
      </c>
      <c r="AX72" s="14">
        <f t="shared" ref="AX72:AX81" si="82">IF(M72&gt;L72,1,0)</f>
        <v>1</v>
      </c>
      <c r="AY72" s="105">
        <f t="shared" ref="AY72:AY81" si="83">IF(N72&gt;O72,1,0)</f>
        <v>0</v>
      </c>
      <c r="AZ72" s="105">
        <f t="shared" ref="AZ72:AZ81" si="84">IF(O72&gt;N72,1,0)</f>
        <v>0</v>
      </c>
      <c r="BA72" s="12">
        <f t="shared" si="29"/>
        <v>0</v>
      </c>
      <c r="BB72" s="12">
        <f t="shared" si="30"/>
        <v>0</v>
      </c>
      <c r="BC72" s="12">
        <f t="shared" si="31"/>
        <v>0</v>
      </c>
      <c r="BD72" s="12">
        <f t="shared" si="34"/>
        <v>1</v>
      </c>
      <c r="BE72" s="12">
        <f>IF(U41=3,1,0)</f>
        <v>0</v>
      </c>
      <c r="BF72" s="12">
        <f>IF(U41=2,1,0)</f>
        <v>0</v>
      </c>
      <c r="BG72" s="12">
        <f>IF(U41=1,1,0)</f>
        <v>0</v>
      </c>
      <c r="BH72" s="12">
        <f>IF(AND(U41=0,T41&lt;&gt;0),1,0)</f>
        <v>1</v>
      </c>
      <c r="BI72" s="14"/>
    </row>
    <row r="73" spans="1:61" ht="13.5" customHeight="1" thickBot="1">
      <c r="A73" s="106"/>
      <c r="B73" s="137">
        <v>43437</v>
      </c>
      <c r="C73" s="162"/>
      <c r="D73" s="234" t="str">
        <f>D72</f>
        <v>TV Rodenbach Ladies II</v>
      </c>
      <c r="E73" s="230" t="str">
        <f>E6</f>
        <v>SV Miesenbach (MP)</v>
      </c>
      <c r="F73" s="110">
        <v>25</v>
      </c>
      <c r="G73" s="111">
        <v>23</v>
      </c>
      <c r="H73" s="108">
        <v>25</v>
      </c>
      <c r="I73" s="109">
        <v>19</v>
      </c>
      <c r="J73" s="110">
        <v>11</v>
      </c>
      <c r="K73" s="111">
        <v>25</v>
      </c>
      <c r="L73" s="108">
        <v>26</v>
      </c>
      <c r="M73" s="109">
        <v>28</v>
      </c>
      <c r="N73" s="110">
        <v>15</v>
      </c>
      <c r="O73" s="111">
        <v>10</v>
      </c>
      <c r="P73" s="114">
        <f t="shared" ref="P73:P81" si="85">IF(F73="","",F73+H73+J73+L73+N73)</f>
        <v>102</v>
      </c>
      <c r="Q73" s="115">
        <f t="shared" si="72"/>
        <v>105</v>
      </c>
      <c r="R73" s="114">
        <f t="shared" ref="R73:R81" si="86">IF(F73="","",AQ73+AS73+AU73+AW73+AY73)</f>
        <v>3</v>
      </c>
      <c r="S73" s="115">
        <f t="shared" si="73"/>
        <v>2</v>
      </c>
      <c r="T73" s="103">
        <f t="shared" si="32"/>
        <v>2</v>
      </c>
      <c r="U73" s="104">
        <f t="shared" si="33"/>
        <v>1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4"/>
        <v/>
      </c>
      <c r="AN73" s="367"/>
      <c r="AO73" s="368" t="str">
        <f t="shared" ref="AO73:AO81" ca="1" si="87">IF(U73&lt;&gt;"","",IF(C73="","",IF(C73&lt;TODAY(),"offen","")))</f>
        <v/>
      </c>
      <c r="AP73" s="368"/>
      <c r="AQ73" s="105">
        <f t="shared" si="75"/>
        <v>1</v>
      </c>
      <c r="AR73" s="105">
        <f t="shared" si="76"/>
        <v>0</v>
      </c>
      <c r="AS73" s="14">
        <f t="shared" si="77"/>
        <v>1</v>
      </c>
      <c r="AT73" s="204">
        <f t="shared" si="78"/>
        <v>0</v>
      </c>
      <c r="AU73" s="105">
        <f t="shared" si="79"/>
        <v>0</v>
      </c>
      <c r="AV73" s="105">
        <f t="shared" si="80"/>
        <v>1</v>
      </c>
      <c r="AW73" s="14">
        <f t="shared" si="81"/>
        <v>0</v>
      </c>
      <c r="AX73" s="14">
        <f t="shared" si="82"/>
        <v>1</v>
      </c>
      <c r="AY73" s="105">
        <f t="shared" si="83"/>
        <v>1</v>
      </c>
      <c r="AZ73" s="105">
        <f t="shared" si="84"/>
        <v>0</v>
      </c>
      <c r="BA73" s="12">
        <f t="shared" si="29"/>
        <v>0</v>
      </c>
      <c r="BB73" s="12">
        <f t="shared" si="30"/>
        <v>1</v>
      </c>
      <c r="BC73" s="12">
        <f t="shared" si="31"/>
        <v>0</v>
      </c>
      <c r="BD73" s="12">
        <f t="shared" si="34"/>
        <v>0</v>
      </c>
      <c r="BE73" s="12">
        <f>IF(U52=3,1,0)</f>
        <v>0</v>
      </c>
      <c r="BF73" s="12">
        <f>IF(U52=2,1,0)</f>
        <v>1</v>
      </c>
      <c r="BG73" s="12">
        <f>IF(U52=1,1,0)</f>
        <v>0</v>
      </c>
      <c r="BH73" s="12">
        <f>IF(AND(U52=0,T52&lt;&gt;0),1,0)</f>
        <v>0</v>
      </c>
      <c r="BI73" s="14"/>
    </row>
    <row r="74" spans="1:61" ht="13.5" customHeight="1" thickBot="1">
      <c r="A74" s="106"/>
      <c r="B74" s="137">
        <v>43486</v>
      </c>
      <c r="C74" s="162"/>
      <c r="D74" s="234" t="str">
        <f t="shared" ref="D74:D81" si="88">D73</f>
        <v>TV Rodenbach Ladies II</v>
      </c>
      <c r="E74" s="230" t="str">
        <f>E9</f>
        <v>Rodenbach/Weilerbach</v>
      </c>
      <c r="F74" s="110">
        <v>25</v>
      </c>
      <c r="G74" s="111">
        <v>17</v>
      </c>
      <c r="H74" s="108">
        <v>25</v>
      </c>
      <c r="I74" s="109">
        <v>20</v>
      </c>
      <c r="J74" s="110">
        <v>25</v>
      </c>
      <c r="K74" s="111">
        <v>18</v>
      </c>
      <c r="L74" s="108"/>
      <c r="M74" s="109"/>
      <c r="N74" s="110"/>
      <c r="O74" s="111"/>
      <c r="P74" s="114">
        <f t="shared" si="85"/>
        <v>75</v>
      </c>
      <c r="Q74" s="115">
        <f t="shared" si="72"/>
        <v>55</v>
      </c>
      <c r="R74" s="114">
        <f t="shared" si="86"/>
        <v>3</v>
      </c>
      <c r="S74" s="115">
        <f t="shared" si="73"/>
        <v>0</v>
      </c>
      <c r="T74" s="103">
        <f t="shared" si="32"/>
        <v>3</v>
      </c>
      <c r="U74" s="104">
        <f t="shared" si="33"/>
        <v>0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4"/>
        <v/>
      </c>
      <c r="AN74" s="367"/>
      <c r="AO74" s="368" t="str">
        <f t="shared" ca="1" si="87"/>
        <v/>
      </c>
      <c r="AP74" s="368"/>
      <c r="AQ74" s="105">
        <f t="shared" si="75"/>
        <v>1</v>
      </c>
      <c r="AR74" s="105">
        <f t="shared" si="76"/>
        <v>0</v>
      </c>
      <c r="AS74" s="14">
        <f t="shared" si="77"/>
        <v>1</v>
      </c>
      <c r="AT74" s="204">
        <f t="shared" si="78"/>
        <v>0</v>
      </c>
      <c r="AU74" s="105">
        <f t="shared" si="79"/>
        <v>1</v>
      </c>
      <c r="AV74" s="105">
        <f t="shared" si="80"/>
        <v>0</v>
      </c>
      <c r="AW74" s="14">
        <f t="shared" si="81"/>
        <v>0</v>
      </c>
      <c r="AX74" s="14">
        <f t="shared" si="82"/>
        <v>0</v>
      </c>
      <c r="AY74" s="105">
        <f t="shared" si="83"/>
        <v>0</v>
      </c>
      <c r="AZ74" s="105">
        <f t="shared" si="84"/>
        <v>0</v>
      </c>
      <c r="BA74" s="12">
        <f t="shared" si="29"/>
        <v>1</v>
      </c>
      <c r="BB74" s="12">
        <f t="shared" si="30"/>
        <v>0</v>
      </c>
      <c r="BC74" s="12">
        <f t="shared" si="31"/>
        <v>0</v>
      </c>
      <c r="BD74" s="12">
        <f t="shared" si="34"/>
        <v>0</v>
      </c>
      <c r="BE74" s="12">
        <f>IF(U63=3,1,0)</f>
        <v>1</v>
      </c>
      <c r="BF74" s="12">
        <f>IF(U63=2,1,0)</f>
        <v>0</v>
      </c>
      <c r="BG74" s="12">
        <f>IF(U63=1,1,0)</f>
        <v>0</v>
      </c>
      <c r="BH74" s="12">
        <f>IF(AND(U63=0,T63&lt;&gt;0),1,0)</f>
        <v>0</v>
      </c>
      <c r="BI74" s="14"/>
    </row>
    <row r="75" spans="1:61" ht="13.5" hidden="1" customHeight="1" thickBot="1">
      <c r="A75" s="106"/>
      <c r="B75" s="137"/>
      <c r="C75" s="162"/>
      <c r="D75" s="234" t="str">
        <f t="shared" si="88"/>
        <v>TV Rodenbach Ladies II</v>
      </c>
      <c r="E75" s="230">
        <f>E15</f>
        <v>0</v>
      </c>
      <c r="F75" s="110"/>
      <c r="G75" s="111"/>
      <c r="H75" s="108"/>
      <c r="I75" s="109"/>
      <c r="J75" s="110"/>
      <c r="K75" s="111"/>
      <c r="L75" s="108"/>
      <c r="M75" s="109"/>
      <c r="N75" s="110"/>
      <c r="O75" s="111"/>
      <c r="P75" s="114" t="str">
        <f t="shared" si="85"/>
        <v/>
      </c>
      <c r="Q75" s="115" t="str">
        <f t="shared" si="72"/>
        <v/>
      </c>
      <c r="R75" s="114" t="str">
        <f t="shared" si="86"/>
        <v/>
      </c>
      <c r="S75" s="115" t="str">
        <f t="shared" si="73"/>
        <v/>
      </c>
      <c r="T75" s="103">
        <f t="shared" si="32"/>
        <v>0</v>
      </c>
      <c r="U75" s="104">
        <f t="shared" si="33"/>
        <v>0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4"/>
        <v/>
      </c>
      <c r="AN75" s="372"/>
      <c r="AO75" s="368" t="str">
        <f t="shared" ca="1" si="87"/>
        <v/>
      </c>
      <c r="AP75" s="368"/>
      <c r="AQ75" s="105">
        <f t="shared" si="75"/>
        <v>0</v>
      </c>
      <c r="AR75" s="105">
        <f t="shared" si="76"/>
        <v>0</v>
      </c>
      <c r="AS75" s="14">
        <f t="shared" si="77"/>
        <v>0</v>
      </c>
      <c r="AT75" s="204">
        <f t="shared" si="78"/>
        <v>0</v>
      </c>
      <c r="AU75" s="105">
        <f t="shared" si="79"/>
        <v>0</v>
      </c>
      <c r="AV75" s="105">
        <f t="shared" si="80"/>
        <v>0</v>
      </c>
      <c r="AW75" s="14">
        <f t="shared" si="81"/>
        <v>0</v>
      </c>
      <c r="AX75" s="14">
        <f t="shared" si="82"/>
        <v>0</v>
      </c>
      <c r="AY75" s="105">
        <f t="shared" si="83"/>
        <v>0</v>
      </c>
      <c r="AZ75" s="105">
        <f t="shared" si="84"/>
        <v>0</v>
      </c>
      <c r="BA75" s="12">
        <f t="shared" si="29"/>
        <v>0</v>
      </c>
      <c r="BB75" s="12">
        <f t="shared" si="30"/>
        <v>0</v>
      </c>
      <c r="BC75" s="12">
        <f t="shared" si="31"/>
        <v>0</v>
      </c>
      <c r="BD75" s="12">
        <f t="shared" si="34"/>
        <v>0</v>
      </c>
      <c r="BE75" s="12">
        <f>IF(U86=3,1,0)</f>
        <v>0</v>
      </c>
      <c r="BF75" s="12">
        <f>IF(U86=2,1,0)</f>
        <v>0</v>
      </c>
      <c r="BG75" s="12">
        <f>IF(U86=1,1,0)</f>
        <v>0</v>
      </c>
      <c r="BH75" s="12">
        <f>IF(AND(U86=0,T86&lt;&gt;0),1,0)</f>
        <v>0</v>
      </c>
      <c r="BI75" s="14"/>
    </row>
    <row r="76" spans="1:61" ht="13.5" hidden="1" customHeight="1" thickBot="1">
      <c r="A76" s="106"/>
      <c r="B76" s="137"/>
      <c r="C76" s="130"/>
      <c r="D76" s="234" t="str">
        <f t="shared" si="88"/>
        <v>TV Rodenbach Ladies II</v>
      </c>
      <c r="E76" s="230">
        <f>E18</f>
        <v>0</v>
      </c>
      <c r="F76" s="110"/>
      <c r="G76" s="111"/>
      <c r="H76" s="108"/>
      <c r="I76" s="109"/>
      <c r="J76" s="110"/>
      <c r="K76" s="111"/>
      <c r="L76" s="108"/>
      <c r="M76" s="109"/>
      <c r="N76" s="110"/>
      <c r="O76" s="111"/>
      <c r="P76" s="114" t="str">
        <f t="shared" si="85"/>
        <v/>
      </c>
      <c r="Q76" s="115" t="str">
        <f t="shared" si="72"/>
        <v/>
      </c>
      <c r="R76" s="114" t="str">
        <f t="shared" si="86"/>
        <v/>
      </c>
      <c r="S76" s="115" t="str">
        <f t="shared" si="73"/>
        <v/>
      </c>
      <c r="T76" s="103">
        <f t="shared" si="32"/>
        <v>0</v>
      </c>
      <c r="U76" s="104">
        <f t="shared" si="33"/>
        <v>0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4"/>
        <v/>
      </c>
      <c r="AN76" s="367"/>
      <c r="AO76" s="368" t="str">
        <f t="shared" ca="1" si="87"/>
        <v/>
      </c>
      <c r="AP76" s="368"/>
      <c r="AQ76" s="105">
        <f t="shared" si="75"/>
        <v>0</v>
      </c>
      <c r="AR76" s="105">
        <f t="shared" si="76"/>
        <v>0</v>
      </c>
      <c r="AS76" s="14">
        <f t="shared" si="77"/>
        <v>0</v>
      </c>
      <c r="AT76" s="204">
        <f t="shared" si="78"/>
        <v>0</v>
      </c>
      <c r="AU76" s="105">
        <f t="shared" si="79"/>
        <v>0</v>
      </c>
      <c r="AV76" s="105">
        <f t="shared" si="80"/>
        <v>0</v>
      </c>
      <c r="AW76" s="14">
        <f t="shared" si="81"/>
        <v>0</v>
      </c>
      <c r="AX76" s="14">
        <f t="shared" si="82"/>
        <v>0</v>
      </c>
      <c r="AY76" s="105">
        <f t="shared" si="83"/>
        <v>0</v>
      </c>
      <c r="AZ76" s="105">
        <f t="shared" si="84"/>
        <v>0</v>
      </c>
      <c r="BA76" s="12">
        <f t="shared" si="29"/>
        <v>0</v>
      </c>
      <c r="BB76" s="12">
        <f t="shared" si="30"/>
        <v>0</v>
      </c>
      <c r="BC76" s="12">
        <f t="shared" si="31"/>
        <v>0</v>
      </c>
      <c r="BD76" s="12">
        <f t="shared" si="34"/>
        <v>0</v>
      </c>
      <c r="BE76" s="12">
        <f>IF(U97=3,1,0)</f>
        <v>0</v>
      </c>
      <c r="BF76" s="12">
        <f>IF(U97=2,1,0)</f>
        <v>0</v>
      </c>
      <c r="BG76" s="12">
        <f>IF(U97=1,1,0)</f>
        <v>0</v>
      </c>
      <c r="BH76" s="12">
        <f>IF(AND(U97=0,T97&lt;&gt;0),1,0)</f>
        <v>0</v>
      </c>
      <c r="BI76" s="14"/>
    </row>
    <row r="77" spans="1:61" ht="13.5" hidden="1" customHeight="1" thickBot="1">
      <c r="A77" s="106"/>
      <c r="B77" s="137"/>
      <c r="C77" s="130"/>
      <c r="D77" s="234" t="str">
        <f t="shared" si="88"/>
        <v>TV Rodenbach Ladies II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5"/>
        <v/>
      </c>
      <c r="Q77" s="115" t="str">
        <f t="shared" si="72"/>
        <v/>
      </c>
      <c r="R77" s="114" t="str">
        <f t="shared" si="86"/>
        <v/>
      </c>
      <c r="S77" s="115" t="str">
        <f t="shared" si="73"/>
        <v/>
      </c>
      <c r="T77" s="103">
        <f t="shared" si="32"/>
        <v>0</v>
      </c>
      <c r="U77" s="104">
        <f t="shared" si="33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4"/>
        <v/>
      </c>
      <c r="AN77" s="367"/>
      <c r="AO77" s="368" t="str">
        <f t="shared" ca="1" si="87"/>
        <v/>
      </c>
      <c r="AP77" s="368"/>
      <c r="AQ77" s="105">
        <f t="shared" si="75"/>
        <v>0</v>
      </c>
      <c r="AR77" s="105">
        <f t="shared" si="76"/>
        <v>0</v>
      </c>
      <c r="AS77" s="14">
        <f t="shared" si="77"/>
        <v>0</v>
      </c>
      <c r="AT77" s="204">
        <f t="shared" si="78"/>
        <v>0</v>
      </c>
      <c r="AU77" s="105">
        <f t="shared" si="79"/>
        <v>0</v>
      </c>
      <c r="AV77" s="105">
        <f t="shared" si="80"/>
        <v>0</v>
      </c>
      <c r="AW77" s="14">
        <f t="shared" si="81"/>
        <v>0</v>
      </c>
      <c r="AX77" s="14">
        <f t="shared" si="82"/>
        <v>0</v>
      </c>
      <c r="AY77" s="105">
        <f t="shared" si="83"/>
        <v>0</v>
      </c>
      <c r="AZ77" s="105">
        <f t="shared" si="84"/>
        <v>0</v>
      </c>
      <c r="BA77" s="12">
        <f t="shared" si="29"/>
        <v>0</v>
      </c>
      <c r="BB77" s="12">
        <f t="shared" si="30"/>
        <v>0</v>
      </c>
      <c r="BC77" s="12">
        <f t="shared" si="31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3.5" hidden="1" customHeight="1" thickBot="1">
      <c r="A78" s="106"/>
      <c r="B78" s="137"/>
      <c r="C78" s="130"/>
      <c r="D78" s="234" t="str">
        <f t="shared" si="88"/>
        <v>TV Rodenbach Ladies II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5"/>
        <v/>
      </c>
      <c r="Q78" s="115" t="str">
        <f t="shared" si="72"/>
        <v/>
      </c>
      <c r="R78" s="114" t="str">
        <f t="shared" si="86"/>
        <v/>
      </c>
      <c r="S78" s="115" t="str">
        <f t="shared" si="73"/>
        <v/>
      </c>
      <c r="T78" s="103">
        <f t="shared" si="32"/>
        <v>0</v>
      </c>
      <c r="U78" s="104">
        <f t="shared" si="33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4"/>
        <v/>
      </c>
      <c r="AN78" s="367"/>
      <c r="AO78" s="368" t="str">
        <f t="shared" ca="1" si="87"/>
        <v/>
      </c>
      <c r="AP78" s="368"/>
      <c r="AQ78" s="105">
        <f t="shared" si="75"/>
        <v>0</v>
      </c>
      <c r="AR78" s="105">
        <f t="shared" si="76"/>
        <v>0</v>
      </c>
      <c r="AS78" s="14">
        <f t="shared" si="77"/>
        <v>0</v>
      </c>
      <c r="AT78" s="204">
        <f t="shared" si="78"/>
        <v>0</v>
      </c>
      <c r="AU78" s="105">
        <f t="shared" si="79"/>
        <v>0</v>
      </c>
      <c r="AV78" s="105">
        <f t="shared" si="80"/>
        <v>0</v>
      </c>
      <c r="AW78" s="14">
        <f t="shared" si="81"/>
        <v>0</v>
      </c>
      <c r="AX78" s="14">
        <f t="shared" si="82"/>
        <v>0</v>
      </c>
      <c r="AY78" s="105">
        <f t="shared" si="83"/>
        <v>0</v>
      </c>
      <c r="AZ78" s="105">
        <f t="shared" si="84"/>
        <v>0</v>
      </c>
      <c r="BA78" s="12">
        <f t="shared" si="29"/>
        <v>0</v>
      </c>
      <c r="BB78" s="12">
        <f t="shared" si="30"/>
        <v>0</v>
      </c>
      <c r="BC78" s="12">
        <f t="shared" si="31"/>
        <v>0</v>
      </c>
      <c r="BD78" s="12">
        <f t="shared" si="34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3.5" hidden="1" customHeight="1" thickBot="1">
      <c r="A79" s="106"/>
      <c r="B79" s="137"/>
      <c r="C79" s="130"/>
      <c r="D79" s="234" t="str">
        <f t="shared" si="88"/>
        <v>TV Rodenbach Ladies II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5"/>
        <v/>
      </c>
      <c r="Q79" s="115" t="str">
        <f t="shared" si="72"/>
        <v/>
      </c>
      <c r="R79" s="114" t="str">
        <f t="shared" si="86"/>
        <v/>
      </c>
      <c r="S79" s="115" t="str">
        <f t="shared" si="73"/>
        <v/>
      </c>
      <c r="T79" s="103">
        <f t="shared" si="32"/>
        <v>0</v>
      </c>
      <c r="U79" s="104">
        <f t="shared" si="33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4"/>
        <v/>
      </c>
      <c r="AN79" s="367"/>
      <c r="AO79" s="368" t="str">
        <f t="shared" ca="1" si="87"/>
        <v/>
      </c>
      <c r="AP79" s="368"/>
      <c r="AQ79" s="105">
        <f t="shared" si="75"/>
        <v>0</v>
      </c>
      <c r="AR79" s="105">
        <f t="shared" si="76"/>
        <v>0</v>
      </c>
      <c r="AS79" s="14">
        <f t="shared" si="77"/>
        <v>0</v>
      </c>
      <c r="AT79" s="204">
        <f t="shared" si="78"/>
        <v>0</v>
      </c>
      <c r="AU79" s="105">
        <f t="shared" si="79"/>
        <v>0</v>
      </c>
      <c r="AV79" s="105">
        <f t="shared" si="80"/>
        <v>0</v>
      </c>
      <c r="AW79" s="14">
        <f t="shared" si="81"/>
        <v>0</v>
      </c>
      <c r="AX79" s="14">
        <f t="shared" si="82"/>
        <v>0</v>
      </c>
      <c r="AY79" s="105">
        <f t="shared" si="83"/>
        <v>0</v>
      </c>
      <c r="AZ79" s="105">
        <f t="shared" si="84"/>
        <v>0</v>
      </c>
      <c r="BA79" s="12">
        <f t="shared" si="29"/>
        <v>0</v>
      </c>
      <c r="BB79" s="12">
        <f t="shared" si="30"/>
        <v>0</v>
      </c>
      <c r="BC79" s="12">
        <f t="shared" si="31"/>
        <v>0</v>
      </c>
      <c r="BD79" s="12">
        <f t="shared" si="34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3.5" hidden="1" customHeight="1" thickBot="1">
      <c r="A80" s="106"/>
      <c r="B80" s="137"/>
      <c r="C80" s="130"/>
      <c r="D80" s="234" t="str">
        <f t="shared" si="88"/>
        <v>TV Rodenbach Ladies II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5"/>
        <v/>
      </c>
      <c r="Q80" s="115" t="str">
        <f t="shared" si="72"/>
        <v/>
      </c>
      <c r="R80" s="114" t="str">
        <f t="shared" si="86"/>
        <v/>
      </c>
      <c r="S80" s="115" t="str">
        <f t="shared" si="73"/>
        <v/>
      </c>
      <c r="T80" s="103">
        <f t="shared" si="32"/>
        <v>0</v>
      </c>
      <c r="U80" s="104">
        <f t="shared" si="33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4"/>
        <v/>
      </c>
      <c r="AN80" s="367"/>
      <c r="AO80" s="368" t="str">
        <f t="shared" ca="1" si="87"/>
        <v/>
      </c>
      <c r="AP80" s="368"/>
      <c r="AQ80" s="105">
        <f t="shared" si="75"/>
        <v>0</v>
      </c>
      <c r="AR80" s="105">
        <f t="shared" si="76"/>
        <v>0</v>
      </c>
      <c r="AS80" s="14">
        <f t="shared" si="77"/>
        <v>0</v>
      </c>
      <c r="AT80" s="204">
        <f t="shared" si="78"/>
        <v>0</v>
      </c>
      <c r="AU80" s="105">
        <f t="shared" si="79"/>
        <v>0</v>
      </c>
      <c r="AV80" s="105">
        <f t="shared" si="80"/>
        <v>0</v>
      </c>
      <c r="AW80" s="14">
        <f t="shared" si="81"/>
        <v>0</v>
      </c>
      <c r="AX80" s="14">
        <f t="shared" si="82"/>
        <v>0</v>
      </c>
      <c r="AY80" s="105">
        <f t="shared" si="83"/>
        <v>0</v>
      </c>
      <c r="AZ80" s="105">
        <f t="shared" si="84"/>
        <v>0</v>
      </c>
      <c r="BA80" s="12">
        <f t="shared" si="29"/>
        <v>0</v>
      </c>
      <c r="BB80" s="12">
        <f t="shared" si="30"/>
        <v>0</v>
      </c>
      <c r="BC80" s="12">
        <f t="shared" si="31"/>
        <v>0</v>
      </c>
      <c r="BD80" s="12">
        <f t="shared" si="34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3.5" hidden="1" customHeight="1" thickBot="1">
      <c r="A81" s="116"/>
      <c r="B81" s="138"/>
      <c r="C81" s="131"/>
      <c r="D81" s="235" t="str">
        <f t="shared" si="88"/>
        <v>TV Rodenbach Ladies II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5"/>
        <v/>
      </c>
      <c r="Q81" s="125" t="str">
        <f t="shared" si="72"/>
        <v/>
      </c>
      <c r="R81" s="124" t="str">
        <f t="shared" si="86"/>
        <v/>
      </c>
      <c r="S81" s="125" t="str">
        <f t="shared" si="73"/>
        <v/>
      </c>
      <c r="T81" s="103">
        <f t="shared" si="32"/>
        <v>0</v>
      </c>
      <c r="U81" s="104">
        <f t="shared" si="33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4"/>
        <v/>
      </c>
      <c r="AN81" s="370"/>
      <c r="AO81" s="371" t="str">
        <f t="shared" ca="1" si="87"/>
        <v/>
      </c>
      <c r="AP81" s="371"/>
      <c r="AQ81" s="105">
        <f t="shared" si="75"/>
        <v>0</v>
      </c>
      <c r="AR81" s="105">
        <f t="shared" si="76"/>
        <v>0</v>
      </c>
      <c r="AS81" s="14">
        <f t="shared" si="77"/>
        <v>0</v>
      </c>
      <c r="AT81" s="204">
        <f t="shared" si="78"/>
        <v>0</v>
      </c>
      <c r="AU81" s="105">
        <f t="shared" si="79"/>
        <v>0</v>
      </c>
      <c r="AV81" s="105">
        <f t="shared" si="80"/>
        <v>0</v>
      </c>
      <c r="AW81" s="14">
        <f t="shared" si="81"/>
        <v>0</v>
      </c>
      <c r="AX81" s="14">
        <f t="shared" si="82"/>
        <v>0</v>
      </c>
      <c r="AY81" s="105">
        <f t="shared" si="83"/>
        <v>0</v>
      </c>
      <c r="AZ81" s="105">
        <f t="shared" si="84"/>
        <v>0</v>
      </c>
      <c r="BA81" s="12">
        <f t="shared" si="29"/>
        <v>0</v>
      </c>
      <c r="BB81" s="12">
        <f t="shared" si="30"/>
        <v>0</v>
      </c>
      <c r="BC81" s="12">
        <f t="shared" si="31"/>
        <v>0</v>
      </c>
      <c r="BD81" s="12">
        <f t="shared" si="34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3.5" hidden="1" customHeight="1" thickBot="1">
      <c r="A82" s="13"/>
      <c r="C82" s="14"/>
      <c r="D82" s="218"/>
      <c r="E82" s="218"/>
      <c r="T82" s="103">
        <f t="shared" si="32"/>
        <v>0</v>
      </c>
      <c r="U82" s="104">
        <f t="shared" si="33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9">SUM(BA72:BA81)</f>
        <v>1</v>
      </c>
      <c r="BB82" s="128">
        <f t="shared" si="89"/>
        <v>1</v>
      </c>
      <c r="BC82" s="128">
        <f t="shared" si="89"/>
        <v>0</v>
      </c>
      <c r="BD82" s="128">
        <f t="shared" si="89"/>
        <v>1</v>
      </c>
      <c r="BE82" s="128">
        <f t="shared" si="89"/>
        <v>1</v>
      </c>
      <c r="BF82" s="128">
        <f t="shared" si="89"/>
        <v>1</v>
      </c>
      <c r="BG82" s="128">
        <f t="shared" si="89"/>
        <v>0</v>
      </c>
      <c r="BH82" s="128">
        <f t="shared" si="89"/>
        <v>1</v>
      </c>
      <c r="BI82" s="14">
        <f>SUM(BA82:BH82)</f>
        <v>6</v>
      </c>
    </row>
    <row r="83" spans="1:61" ht="13.5" hidden="1" customHeight="1" thickBot="1">
      <c r="A83" s="93"/>
      <c r="B83" s="136">
        <v>42863</v>
      </c>
      <c r="C83" s="129"/>
      <c r="D83" s="233">
        <f>E15</f>
        <v>0</v>
      </c>
      <c r="E83" s="228" t="str">
        <f>E3</f>
        <v>VBC /TFC Kaiserslautern</v>
      </c>
      <c r="F83" s="97"/>
      <c r="G83" s="98"/>
      <c r="H83" s="95"/>
      <c r="I83" s="96"/>
      <c r="J83" s="97"/>
      <c r="K83" s="98"/>
      <c r="L83" s="95"/>
      <c r="M83" s="96"/>
      <c r="N83" s="97"/>
      <c r="O83" s="98"/>
      <c r="P83" s="101" t="str">
        <f>IF(F83="","",F83+H83+J83+L83+N83)</f>
        <v/>
      </c>
      <c r="Q83" s="102" t="str">
        <f t="shared" ref="Q83:Q92" si="90">IF(G83="","",G83+I83+K83+M83+O83)</f>
        <v/>
      </c>
      <c r="R83" s="101" t="str">
        <f>IF(F83="","",AQ83+AS83+AU83+AW83+AY83)</f>
        <v/>
      </c>
      <c r="S83" s="102" t="str">
        <f t="shared" ref="S83:S92" si="91">IF(G83="","",AR83+AT83+AV83+AX83+AZ83)</f>
        <v/>
      </c>
      <c r="T83" s="103">
        <f t="shared" si="32"/>
        <v>0</v>
      </c>
      <c r="U83" s="104">
        <f t="shared" si="33"/>
        <v>0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2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3">IF(F83&gt;G83,1,0)</f>
        <v>0</v>
      </c>
      <c r="AR83" s="105">
        <f t="shared" ref="AR83:AR92" si="94">IF(G83&gt;F83,1,0)</f>
        <v>0</v>
      </c>
      <c r="AS83" s="14">
        <f t="shared" ref="AS83:AS92" si="95">IF(H83&gt;I83,1,0)</f>
        <v>0</v>
      </c>
      <c r="AT83" s="204">
        <f t="shared" ref="AT83:AT92" si="96">IF(I83&gt;H83,1,0)</f>
        <v>0</v>
      </c>
      <c r="AU83" s="105">
        <f t="shared" ref="AU83:AU92" si="97">IF(J83&gt;K83,1,0)</f>
        <v>0</v>
      </c>
      <c r="AV83" s="105">
        <f t="shared" ref="AV83:AV92" si="98">IF(K83&gt;J83,1,0)</f>
        <v>0</v>
      </c>
      <c r="AW83" s="14">
        <f t="shared" ref="AW83:AW92" si="99">IF(L83&gt;M83,1,0)</f>
        <v>0</v>
      </c>
      <c r="AX83" s="14">
        <f t="shared" ref="AX83:AX92" si="100">IF(M83&gt;L83,1,0)</f>
        <v>0</v>
      </c>
      <c r="AY83" s="105">
        <f t="shared" ref="AY83:AY92" si="101">IF(N83&gt;O83,1,0)</f>
        <v>0</v>
      </c>
      <c r="AZ83" s="105">
        <f t="shared" ref="AZ83:AZ92" si="102">IF(O83&gt;N83,1,0)</f>
        <v>0</v>
      </c>
      <c r="BA83" s="12">
        <f>IF(T83=3,1,0)</f>
        <v>0</v>
      </c>
      <c r="BB83" s="12">
        <f>IF(T83=2,1,0)</f>
        <v>0</v>
      </c>
      <c r="BC83" s="12">
        <f>IF(T83=1,1,0)</f>
        <v>0</v>
      </c>
      <c r="BD83" s="12">
        <f>IF(AND(T83=0,U83&lt;&gt;0),1,0)</f>
        <v>0</v>
      </c>
      <c r="BE83" s="12">
        <f>IF(U42=3,1,0)</f>
        <v>0</v>
      </c>
      <c r="BF83" s="12">
        <f>IF(U42=2,1,0)</f>
        <v>0</v>
      </c>
      <c r="BG83" s="12">
        <f>IF(U42=1,1,0)</f>
        <v>0</v>
      </c>
      <c r="BH83" s="12">
        <f>IF(AND(U42=0,T42&lt;&gt;0),1,0)</f>
        <v>0</v>
      </c>
      <c r="BI83" s="14"/>
    </row>
    <row r="84" spans="1:61" ht="13.5" hidden="1" customHeight="1" thickBot="1">
      <c r="A84" s="106"/>
      <c r="B84" s="137">
        <v>42828</v>
      </c>
      <c r="C84" s="162">
        <v>42835</v>
      </c>
      <c r="D84" s="234">
        <f>D83</f>
        <v>0</v>
      </c>
      <c r="E84" s="230" t="str">
        <f>E6</f>
        <v>SV Miesenbach (MP)</v>
      </c>
      <c r="F84" s="110"/>
      <c r="G84" s="111"/>
      <c r="H84" s="108"/>
      <c r="I84" s="109"/>
      <c r="J84" s="110"/>
      <c r="K84" s="111"/>
      <c r="L84" s="108"/>
      <c r="M84" s="109"/>
      <c r="N84" s="110"/>
      <c r="O84" s="111"/>
      <c r="P84" s="114" t="str">
        <f t="shared" ref="P84:P92" si="103">IF(F84="","",F84+H84+J84+L84+N84)</f>
        <v/>
      </c>
      <c r="Q84" s="115" t="str">
        <f t="shared" si="90"/>
        <v/>
      </c>
      <c r="R84" s="114" t="str">
        <f t="shared" ref="R84:R92" si="104">IF(F84="","",AQ84+AS84+AU84+AW84+AY84)</f>
        <v/>
      </c>
      <c r="S84" s="115" t="str">
        <f t="shared" si="91"/>
        <v/>
      </c>
      <c r="T84" s="103">
        <f t="shared" si="32"/>
        <v>0</v>
      </c>
      <c r="U84" s="104">
        <f t="shared" si="33"/>
        <v>0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2"/>
        <v/>
      </c>
      <c r="AN84" s="367"/>
      <c r="AO84" s="368" t="str">
        <f t="shared" ref="AO84:AO92" ca="1" si="105">IF(U84&lt;&gt;"","",IF(C84="","",IF(C84&lt;TODAY(),"offen","")))</f>
        <v/>
      </c>
      <c r="AP84" s="368"/>
      <c r="AQ84" s="105">
        <f t="shared" si="93"/>
        <v>0</v>
      </c>
      <c r="AR84" s="105">
        <f t="shared" si="94"/>
        <v>0</v>
      </c>
      <c r="AS84" s="14">
        <f t="shared" si="95"/>
        <v>0</v>
      </c>
      <c r="AT84" s="204">
        <f t="shared" si="96"/>
        <v>0</v>
      </c>
      <c r="AU84" s="105">
        <f t="shared" si="97"/>
        <v>0</v>
      </c>
      <c r="AV84" s="105">
        <f t="shared" si="98"/>
        <v>0</v>
      </c>
      <c r="AW84" s="14">
        <f t="shared" si="99"/>
        <v>0</v>
      </c>
      <c r="AX84" s="14">
        <f t="shared" si="100"/>
        <v>0</v>
      </c>
      <c r="AY84" s="105">
        <f t="shared" si="101"/>
        <v>0</v>
      </c>
      <c r="AZ84" s="105">
        <f t="shared" si="102"/>
        <v>0</v>
      </c>
      <c r="BA84" s="12">
        <f t="shared" si="29"/>
        <v>0</v>
      </c>
      <c r="BB84" s="12">
        <f t="shared" si="30"/>
        <v>0</v>
      </c>
      <c r="BC84" s="12">
        <f t="shared" si="31"/>
        <v>0</v>
      </c>
      <c r="BD84" s="12">
        <f>IF(AND(T84=0,U84&lt;&gt;0),1,0)</f>
        <v>0</v>
      </c>
      <c r="BE84" s="12">
        <f>IF(U53=3,1,0)</f>
        <v>0</v>
      </c>
      <c r="BF84" s="12">
        <f>IF(U53=2,1,0)</f>
        <v>0</v>
      </c>
      <c r="BG84" s="12">
        <f>IF(U53=1,1,0)</f>
        <v>0</v>
      </c>
      <c r="BH84" s="12">
        <f>IF(AND(U53=0,T53&lt;&gt;0),1,0)</f>
        <v>0</v>
      </c>
      <c r="BI84" s="14"/>
    </row>
    <row r="85" spans="1:61" ht="13.5" hidden="1" customHeight="1" thickBot="1">
      <c r="A85" s="106"/>
      <c r="B85" s="137">
        <v>42758</v>
      </c>
      <c r="C85" s="162"/>
      <c r="D85" s="234">
        <f t="shared" ref="D85:D92" si="106">D84</f>
        <v>0</v>
      </c>
      <c r="E85" s="230" t="str">
        <f>E9</f>
        <v>Rodenbach/Weilerbach</v>
      </c>
      <c r="F85" s="110"/>
      <c r="G85" s="111"/>
      <c r="H85" s="108"/>
      <c r="I85" s="109"/>
      <c r="J85" s="110"/>
      <c r="K85" s="111"/>
      <c r="L85" s="108"/>
      <c r="M85" s="109"/>
      <c r="N85" s="110"/>
      <c r="O85" s="111"/>
      <c r="P85" s="114" t="str">
        <f t="shared" si="103"/>
        <v/>
      </c>
      <c r="Q85" s="115" t="str">
        <f t="shared" si="90"/>
        <v/>
      </c>
      <c r="R85" s="114" t="str">
        <f t="shared" si="104"/>
        <v/>
      </c>
      <c r="S85" s="115" t="str">
        <f t="shared" si="91"/>
        <v/>
      </c>
      <c r="T85" s="103">
        <f t="shared" si="32"/>
        <v>0</v>
      </c>
      <c r="U85" s="104">
        <f t="shared" si="33"/>
        <v>0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2"/>
        <v/>
      </c>
      <c r="AN85" s="367"/>
      <c r="AO85" s="368" t="str">
        <f t="shared" ca="1" si="105"/>
        <v/>
      </c>
      <c r="AP85" s="368"/>
      <c r="AQ85" s="105">
        <f t="shared" si="93"/>
        <v>0</v>
      </c>
      <c r="AR85" s="105">
        <f t="shared" si="94"/>
        <v>0</v>
      </c>
      <c r="AS85" s="14">
        <f t="shared" si="95"/>
        <v>0</v>
      </c>
      <c r="AT85" s="204">
        <f t="shared" si="96"/>
        <v>0</v>
      </c>
      <c r="AU85" s="105">
        <f t="shared" si="97"/>
        <v>0</v>
      </c>
      <c r="AV85" s="105">
        <f t="shared" si="98"/>
        <v>0</v>
      </c>
      <c r="AW85" s="14">
        <f t="shared" si="99"/>
        <v>0</v>
      </c>
      <c r="AX85" s="14">
        <f t="shared" si="100"/>
        <v>0</v>
      </c>
      <c r="AY85" s="105">
        <f t="shared" si="101"/>
        <v>0</v>
      </c>
      <c r="AZ85" s="105">
        <f t="shared" si="102"/>
        <v>0</v>
      </c>
      <c r="BA85" s="12">
        <f t="shared" si="29"/>
        <v>0</v>
      </c>
      <c r="BB85" s="12">
        <f t="shared" si="30"/>
        <v>0</v>
      </c>
      <c r="BC85" s="12">
        <f t="shared" si="31"/>
        <v>0</v>
      </c>
      <c r="BD85" s="12">
        <f t="shared" si="34"/>
        <v>0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0</v>
      </c>
      <c r="BI85" s="14"/>
    </row>
    <row r="86" spans="1:61" ht="13.5" hidden="1" customHeight="1" thickBot="1">
      <c r="A86" s="106"/>
      <c r="B86" s="137">
        <v>42716</v>
      </c>
      <c r="C86" s="130"/>
      <c r="D86" s="234">
        <f t="shared" si="106"/>
        <v>0</v>
      </c>
      <c r="E86" s="230" t="str">
        <f>E12</f>
        <v>TV Rodenbach Ladies II</v>
      </c>
      <c r="F86" s="110"/>
      <c r="G86" s="111"/>
      <c r="H86" s="108"/>
      <c r="I86" s="109"/>
      <c r="J86" s="110"/>
      <c r="K86" s="111"/>
      <c r="L86" s="108"/>
      <c r="M86" s="109"/>
      <c r="N86" s="110"/>
      <c r="O86" s="111"/>
      <c r="P86" s="114" t="str">
        <f t="shared" si="103"/>
        <v/>
      </c>
      <c r="Q86" s="115" t="str">
        <f t="shared" si="90"/>
        <v/>
      </c>
      <c r="R86" s="114" t="str">
        <f t="shared" si="104"/>
        <v/>
      </c>
      <c r="S86" s="115" t="str">
        <f>IF(G86="","",AR86+AT86+AV86+AX86+AZ86)</f>
        <v/>
      </c>
      <c r="T86" s="103">
        <f t="shared" si="32"/>
        <v>0</v>
      </c>
      <c r="U86" s="104">
        <f t="shared" si="33"/>
        <v>0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t="shared" ca="1" si="92"/>
        <v/>
      </c>
      <c r="AN86" s="372"/>
      <c r="AO86" s="368" t="str">
        <f t="shared" ca="1" si="105"/>
        <v/>
      </c>
      <c r="AP86" s="368"/>
      <c r="AQ86" s="105">
        <f t="shared" si="93"/>
        <v>0</v>
      </c>
      <c r="AR86" s="105">
        <f t="shared" si="94"/>
        <v>0</v>
      </c>
      <c r="AS86" s="14">
        <f t="shared" si="95"/>
        <v>0</v>
      </c>
      <c r="AT86" s="204">
        <f t="shared" si="96"/>
        <v>0</v>
      </c>
      <c r="AU86" s="105">
        <f t="shared" si="97"/>
        <v>0</v>
      </c>
      <c r="AV86" s="105">
        <f t="shared" si="98"/>
        <v>0</v>
      </c>
      <c r="AW86" s="14">
        <f t="shared" si="99"/>
        <v>0</v>
      </c>
      <c r="AX86" s="14">
        <f t="shared" si="100"/>
        <v>0</v>
      </c>
      <c r="AY86" s="105">
        <f t="shared" si="101"/>
        <v>0</v>
      </c>
      <c r="AZ86" s="105">
        <f t="shared" si="102"/>
        <v>0</v>
      </c>
      <c r="BA86" s="12">
        <f t="shared" si="29"/>
        <v>0</v>
      </c>
      <c r="BB86" s="12">
        <f t="shared" si="30"/>
        <v>0</v>
      </c>
      <c r="BC86" s="12">
        <f t="shared" si="31"/>
        <v>0</v>
      </c>
      <c r="BD86" s="12">
        <f t="shared" si="34"/>
        <v>0</v>
      </c>
      <c r="BE86" s="12">
        <f>IF(U75=3,1,0)</f>
        <v>0</v>
      </c>
      <c r="BF86" s="12">
        <f>IF(U75=2,1,0)</f>
        <v>0</v>
      </c>
      <c r="BG86" s="12">
        <f>IF(U75=1,1,0)</f>
        <v>0</v>
      </c>
      <c r="BH86" s="12">
        <f>IF(AND(U75=0,T75&lt;&gt;0),1,0)</f>
        <v>0</v>
      </c>
      <c r="BI86" s="14"/>
    </row>
    <row r="87" spans="1:61" ht="13.5" hidden="1" customHeight="1" thickBot="1">
      <c r="A87" s="106"/>
      <c r="B87" s="137">
        <v>42431</v>
      </c>
      <c r="C87" s="130"/>
      <c r="D87" s="234">
        <f t="shared" si="106"/>
        <v>0</v>
      </c>
      <c r="E87" s="230">
        <f>E18</f>
        <v>0</v>
      </c>
      <c r="F87" s="110"/>
      <c r="G87" s="111"/>
      <c r="H87" s="108"/>
      <c r="I87" s="109"/>
      <c r="J87" s="110"/>
      <c r="K87" s="111"/>
      <c r="L87" s="108"/>
      <c r="M87" s="109"/>
      <c r="N87" s="110"/>
      <c r="O87" s="111"/>
      <c r="P87" s="114" t="str">
        <f t="shared" si="103"/>
        <v/>
      </c>
      <c r="Q87" s="115" t="str">
        <f t="shared" si="90"/>
        <v/>
      </c>
      <c r="R87" s="114" t="str">
        <f>IF(F87="","",AQ87+AS87+AU87+AW87+AY87)</f>
        <v/>
      </c>
      <c r="S87" s="115" t="str">
        <f>IF(G87="","",AR87+AT87+AV87+AX87+AZ87)</f>
        <v/>
      </c>
      <c r="T87" s="103">
        <f t="shared" si="32"/>
        <v>0</v>
      </c>
      <c r="U87" s="104">
        <f t="shared" si="33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t="shared" ca="1" si="92"/>
        <v/>
      </c>
      <c r="AN87" s="367"/>
      <c r="AO87" s="368" t="str">
        <f t="shared" ca="1" si="105"/>
        <v/>
      </c>
      <c r="AP87" s="368"/>
      <c r="AQ87" s="105">
        <f t="shared" si="93"/>
        <v>0</v>
      </c>
      <c r="AR87" s="105">
        <f t="shared" si="94"/>
        <v>0</v>
      </c>
      <c r="AS87" s="14">
        <f t="shared" si="95"/>
        <v>0</v>
      </c>
      <c r="AT87" s="204">
        <f t="shared" si="96"/>
        <v>0</v>
      </c>
      <c r="AU87" s="105">
        <f t="shared" si="97"/>
        <v>0</v>
      </c>
      <c r="AV87" s="105">
        <f t="shared" si="98"/>
        <v>0</v>
      </c>
      <c r="AW87" s="14">
        <f t="shared" si="99"/>
        <v>0</v>
      </c>
      <c r="AX87" s="14">
        <f t="shared" si="100"/>
        <v>0</v>
      </c>
      <c r="AY87" s="105">
        <f t="shared" si="101"/>
        <v>0</v>
      </c>
      <c r="AZ87" s="105">
        <f t="shared" si="102"/>
        <v>0</v>
      </c>
      <c r="BA87" s="12">
        <f>IF(T87=3,1,0)</f>
        <v>0</v>
      </c>
      <c r="BB87" s="12">
        <f t="shared" si="30"/>
        <v>0</v>
      </c>
      <c r="BC87" s="12">
        <f t="shared" si="31"/>
        <v>0</v>
      </c>
      <c r="BD87" s="12">
        <f>IF(AND(T87=0,U87&lt;&gt;0),1,0)</f>
        <v>0</v>
      </c>
      <c r="BE87" s="12">
        <f>IF(U98=3,1,0)</f>
        <v>0</v>
      </c>
      <c r="BF87" s="12">
        <f>IF(U98=2,1,0)</f>
        <v>0</v>
      </c>
      <c r="BG87" s="12">
        <f>IF(U98=1,1,0)</f>
        <v>0</v>
      </c>
      <c r="BH87" s="12">
        <f>IF(AND(U98=0,T98&lt;&gt;0),1,0)</f>
        <v>0</v>
      </c>
      <c r="BI87" s="14"/>
    </row>
    <row r="88" spans="1:61" ht="13.5" hidden="1" customHeight="1" thickBot="1">
      <c r="A88" s="106"/>
      <c r="B88" s="137"/>
      <c r="C88" s="130"/>
      <c r="D88" s="234">
        <f t="shared" si="106"/>
        <v>0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3"/>
        <v/>
      </c>
      <c r="Q88" s="115" t="str">
        <f t="shared" si="90"/>
        <v/>
      </c>
      <c r="R88" s="114" t="str">
        <f t="shared" si="104"/>
        <v/>
      </c>
      <c r="S88" s="115" t="str">
        <f t="shared" si="91"/>
        <v/>
      </c>
      <c r="T88" s="103">
        <f t="shared" si="32"/>
        <v>0</v>
      </c>
      <c r="U88" s="104">
        <f t="shared" si="33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2"/>
        <v/>
      </c>
      <c r="AN88" s="367"/>
      <c r="AO88" s="368" t="str">
        <f t="shared" ca="1" si="105"/>
        <v/>
      </c>
      <c r="AP88" s="368"/>
      <c r="AQ88" s="105">
        <f t="shared" si="93"/>
        <v>0</v>
      </c>
      <c r="AR88" s="105">
        <f t="shared" si="94"/>
        <v>0</v>
      </c>
      <c r="AS88" s="14">
        <f t="shared" si="95"/>
        <v>0</v>
      </c>
      <c r="AT88" s="204">
        <f t="shared" si="96"/>
        <v>0</v>
      </c>
      <c r="AU88" s="105">
        <f t="shared" si="97"/>
        <v>0</v>
      </c>
      <c r="AV88" s="105">
        <f t="shared" si="98"/>
        <v>0</v>
      </c>
      <c r="AW88" s="14">
        <f t="shared" si="99"/>
        <v>0</v>
      </c>
      <c r="AX88" s="14">
        <f t="shared" si="100"/>
        <v>0</v>
      </c>
      <c r="AY88" s="105">
        <f t="shared" si="101"/>
        <v>0</v>
      </c>
      <c r="AZ88" s="105">
        <f t="shared" si="102"/>
        <v>0</v>
      </c>
      <c r="BA88" s="12">
        <f t="shared" si="29"/>
        <v>0</v>
      </c>
      <c r="BB88" s="12">
        <f t="shared" si="30"/>
        <v>0</v>
      </c>
      <c r="BC88" s="12">
        <f t="shared" si="31"/>
        <v>0</v>
      </c>
      <c r="BD88" s="12">
        <f t="shared" si="34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3.5" hidden="1" customHeight="1" thickBot="1">
      <c r="A89" s="106"/>
      <c r="B89" s="137"/>
      <c r="C89" s="130"/>
      <c r="D89" s="234">
        <f t="shared" si="106"/>
        <v>0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3"/>
        <v/>
      </c>
      <c r="Q89" s="115" t="str">
        <f t="shared" si="90"/>
        <v/>
      </c>
      <c r="R89" s="114" t="str">
        <f t="shared" si="104"/>
        <v/>
      </c>
      <c r="S89" s="115" t="str">
        <f t="shared" si="91"/>
        <v/>
      </c>
      <c r="T89" s="103">
        <f t="shared" si="32"/>
        <v>0</v>
      </c>
      <c r="U89" s="104">
        <f t="shared" si="33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2"/>
        <v/>
      </c>
      <c r="AN89" s="367"/>
      <c r="AO89" s="368" t="str">
        <f t="shared" ca="1" si="105"/>
        <v/>
      </c>
      <c r="AP89" s="368"/>
      <c r="AQ89" s="105">
        <f t="shared" si="93"/>
        <v>0</v>
      </c>
      <c r="AR89" s="105">
        <f t="shared" si="94"/>
        <v>0</v>
      </c>
      <c r="AS89" s="14">
        <f t="shared" si="95"/>
        <v>0</v>
      </c>
      <c r="AT89" s="204">
        <f t="shared" si="96"/>
        <v>0</v>
      </c>
      <c r="AU89" s="105">
        <f t="shared" si="97"/>
        <v>0</v>
      </c>
      <c r="AV89" s="105">
        <f t="shared" si="98"/>
        <v>0</v>
      </c>
      <c r="AW89" s="14">
        <f t="shared" si="99"/>
        <v>0</v>
      </c>
      <c r="AX89" s="14">
        <f t="shared" si="100"/>
        <v>0</v>
      </c>
      <c r="AY89" s="105">
        <f t="shared" si="101"/>
        <v>0</v>
      </c>
      <c r="AZ89" s="105">
        <f t="shared" si="102"/>
        <v>0</v>
      </c>
      <c r="BA89" s="12">
        <f t="shared" si="29"/>
        <v>0</v>
      </c>
      <c r="BB89" s="12">
        <f t="shared" si="30"/>
        <v>0</v>
      </c>
      <c r="BC89" s="12">
        <f t="shared" si="31"/>
        <v>0</v>
      </c>
      <c r="BD89" s="12">
        <f t="shared" si="34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3.5" hidden="1" customHeight="1" thickBot="1">
      <c r="A90" s="106"/>
      <c r="B90" s="137"/>
      <c r="C90" s="130"/>
      <c r="D90" s="234">
        <f t="shared" si="106"/>
        <v>0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3"/>
        <v/>
      </c>
      <c r="Q90" s="115" t="str">
        <f t="shared" si="90"/>
        <v/>
      </c>
      <c r="R90" s="114" t="str">
        <f t="shared" si="104"/>
        <v/>
      </c>
      <c r="S90" s="115" t="str">
        <f t="shared" si="91"/>
        <v/>
      </c>
      <c r="T90" s="103">
        <f t="shared" si="32"/>
        <v>0</v>
      </c>
      <c r="U90" s="104">
        <f t="shared" si="33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2"/>
        <v/>
      </c>
      <c r="AN90" s="367"/>
      <c r="AO90" s="368" t="str">
        <f t="shared" ca="1" si="105"/>
        <v/>
      </c>
      <c r="AP90" s="368"/>
      <c r="AQ90" s="105">
        <f t="shared" si="93"/>
        <v>0</v>
      </c>
      <c r="AR90" s="105">
        <f t="shared" si="94"/>
        <v>0</v>
      </c>
      <c r="AS90" s="14">
        <f t="shared" si="95"/>
        <v>0</v>
      </c>
      <c r="AT90" s="204">
        <f t="shared" si="96"/>
        <v>0</v>
      </c>
      <c r="AU90" s="105">
        <f t="shared" si="97"/>
        <v>0</v>
      </c>
      <c r="AV90" s="105">
        <f t="shared" si="98"/>
        <v>0</v>
      </c>
      <c r="AW90" s="14">
        <f t="shared" si="99"/>
        <v>0</v>
      </c>
      <c r="AX90" s="14">
        <f t="shared" si="100"/>
        <v>0</v>
      </c>
      <c r="AY90" s="105">
        <f t="shared" si="101"/>
        <v>0</v>
      </c>
      <c r="AZ90" s="105">
        <f t="shared" si="102"/>
        <v>0</v>
      </c>
      <c r="BA90" s="12">
        <f t="shared" si="29"/>
        <v>0</v>
      </c>
      <c r="BB90" s="12">
        <f t="shared" si="30"/>
        <v>0</v>
      </c>
      <c r="BC90" s="12">
        <f t="shared" si="31"/>
        <v>0</v>
      </c>
      <c r="BD90" s="12">
        <f t="shared" si="34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3.5" hidden="1" customHeight="1" thickBot="1">
      <c r="A91" s="106"/>
      <c r="B91" s="137"/>
      <c r="C91" s="130"/>
      <c r="D91" s="234">
        <f t="shared" si="106"/>
        <v>0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3"/>
        <v/>
      </c>
      <c r="Q91" s="115" t="str">
        <f t="shared" si="90"/>
        <v/>
      </c>
      <c r="R91" s="114" t="str">
        <f t="shared" si="104"/>
        <v/>
      </c>
      <c r="S91" s="115" t="str">
        <f t="shared" si="91"/>
        <v/>
      </c>
      <c r="T91" s="103">
        <f t="shared" si="32"/>
        <v>0</v>
      </c>
      <c r="U91" s="104">
        <f t="shared" si="33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2"/>
        <v/>
      </c>
      <c r="AN91" s="367"/>
      <c r="AO91" s="368" t="str">
        <f t="shared" ca="1" si="105"/>
        <v/>
      </c>
      <c r="AP91" s="368"/>
      <c r="AQ91" s="105">
        <f t="shared" si="93"/>
        <v>0</v>
      </c>
      <c r="AR91" s="105">
        <f t="shared" si="94"/>
        <v>0</v>
      </c>
      <c r="AS91" s="14">
        <f t="shared" si="95"/>
        <v>0</v>
      </c>
      <c r="AT91" s="204">
        <f t="shared" si="96"/>
        <v>0</v>
      </c>
      <c r="AU91" s="105">
        <f t="shared" si="97"/>
        <v>0</v>
      </c>
      <c r="AV91" s="105">
        <f t="shared" si="98"/>
        <v>0</v>
      </c>
      <c r="AW91" s="14">
        <f t="shared" si="99"/>
        <v>0</v>
      </c>
      <c r="AX91" s="14">
        <f t="shared" si="100"/>
        <v>0</v>
      </c>
      <c r="AY91" s="105">
        <f t="shared" si="101"/>
        <v>0</v>
      </c>
      <c r="AZ91" s="105">
        <f t="shared" si="102"/>
        <v>0</v>
      </c>
      <c r="BA91" s="12">
        <f t="shared" si="29"/>
        <v>0</v>
      </c>
      <c r="BB91" s="12">
        <f t="shared" si="30"/>
        <v>0</v>
      </c>
      <c r="BC91" s="12">
        <f t="shared" si="31"/>
        <v>0</v>
      </c>
      <c r="BD91" s="12">
        <f t="shared" si="34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3.5" hidden="1" customHeight="1" thickBot="1">
      <c r="A92" s="116"/>
      <c r="B92" s="138"/>
      <c r="C92" s="131"/>
      <c r="D92" s="235">
        <f t="shared" si="106"/>
        <v>0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3"/>
        <v/>
      </c>
      <c r="Q92" s="125" t="str">
        <f t="shared" si="90"/>
        <v/>
      </c>
      <c r="R92" s="124" t="str">
        <f t="shared" si="104"/>
        <v/>
      </c>
      <c r="S92" s="125" t="str">
        <f t="shared" si="91"/>
        <v/>
      </c>
      <c r="T92" s="103">
        <f t="shared" si="32"/>
        <v>0</v>
      </c>
      <c r="U92" s="104">
        <f t="shared" si="33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2"/>
        <v/>
      </c>
      <c r="AN92" s="370"/>
      <c r="AO92" s="371" t="str">
        <f t="shared" ca="1" si="105"/>
        <v/>
      </c>
      <c r="AP92" s="371"/>
      <c r="AQ92" s="105">
        <f t="shared" si="93"/>
        <v>0</v>
      </c>
      <c r="AR92" s="105">
        <f t="shared" si="94"/>
        <v>0</v>
      </c>
      <c r="AS92" s="14">
        <f t="shared" si="95"/>
        <v>0</v>
      </c>
      <c r="AT92" s="204">
        <f t="shared" si="96"/>
        <v>0</v>
      </c>
      <c r="AU92" s="105">
        <f t="shared" si="97"/>
        <v>0</v>
      </c>
      <c r="AV92" s="105">
        <f t="shared" si="98"/>
        <v>0</v>
      </c>
      <c r="AW92" s="14">
        <f t="shared" si="99"/>
        <v>0</v>
      </c>
      <c r="AX92" s="14">
        <f t="shared" si="100"/>
        <v>0</v>
      </c>
      <c r="AY92" s="105">
        <f t="shared" si="101"/>
        <v>0</v>
      </c>
      <c r="AZ92" s="105">
        <f t="shared" si="102"/>
        <v>0</v>
      </c>
      <c r="BA92" s="12">
        <f t="shared" si="29"/>
        <v>0</v>
      </c>
      <c r="BB92" s="12">
        <f t="shared" si="30"/>
        <v>0</v>
      </c>
      <c r="BC92" s="12">
        <f t="shared" si="31"/>
        <v>0</v>
      </c>
      <c r="BD92" s="12">
        <f t="shared" si="34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3.5" customHeight="1" thickBot="1">
      <c r="A93" s="13"/>
      <c r="C93" s="14"/>
      <c r="D93" s="218"/>
      <c r="E93" s="218"/>
      <c r="T93" s="103">
        <f t="shared" si="32"/>
        <v>0</v>
      </c>
      <c r="U93" s="104">
        <f t="shared" si="33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7">SUM(BA83:BA92)</f>
        <v>0</v>
      </c>
      <c r="BB93" s="128">
        <f t="shared" si="107"/>
        <v>0</v>
      </c>
      <c r="BC93" s="128">
        <f t="shared" si="107"/>
        <v>0</v>
      </c>
      <c r="BD93" s="128">
        <f t="shared" si="107"/>
        <v>0</v>
      </c>
      <c r="BE93" s="128">
        <f t="shared" si="107"/>
        <v>0</v>
      </c>
      <c r="BF93" s="128">
        <f t="shared" si="107"/>
        <v>0</v>
      </c>
      <c r="BG93" s="128">
        <f t="shared" si="107"/>
        <v>0</v>
      </c>
      <c r="BH93" s="128">
        <f t="shared" si="107"/>
        <v>0</v>
      </c>
      <c r="BI93" s="14">
        <f>SUM(BA93:BH93)</f>
        <v>0</v>
      </c>
    </row>
    <row r="94" spans="1:61" ht="13.5" hidden="1" customHeight="1" thickBot="1">
      <c r="A94" s="93"/>
      <c r="B94" s="136">
        <v>42478</v>
      </c>
      <c r="C94" s="129"/>
      <c r="D94" s="233">
        <f>E18</f>
        <v>0</v>
      </c>
      <c r="E94" s="228" t="str">
        <f>E3</f>
        <v>VBC /TFC Kaiserslautern</v>
      </c>
      <c r="F94" s="97"/>
      <c r="G94" s="98"/>
      <c r="H94" s="95"/>
      <c r="I94" s="96"/>
      <c r="J94" s="97"/>
      <c r="K94" s="98"/>
      <c r="L94" s="95"/>
      <c r="M94" s="96"/>
      <c r="N94" s="97"/>
      <c r="O94" s="98"/>
      <c r="P94" s="101" t="str">
        <f>IF(F94="","",F94+H94+J94+L94+N94)</f>
        <v/>
      </c>
      <c r="Q94" s="102" t="str">
        <f t="shared" ref="Q94:Q103" si="108">IF(G94="","",G94+I94+K94+M94+O94)</f>
        <v/>
      </c>
      <c r="R94" s="101" t="str">
        <f>IF(F94="","",AQ94+AS94+AU94+AW94+AY94)</f>
        <v/>
      </c>
      <c r="S94" s="102" t="str">
        <f t="shared" ref="S94:S103" si="109">IF(G94="","",AR94+AT94+AV94+AX94+AZ94)</f>
        <v/>
      </c>
      <c r="T94" s="103">
        <f t="shared" si="32"/>
        <v>0</v>
      </c>
      <c r="U94" s="104">
        <f t="shared" si="33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10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1">IF(F94&gt;G94,1,0)</f>
        <v>0</v>
      </c>
      <c r="AR94" s="105">
        <f t="shared" ref="AR94:AR103" si="112">IF(G94&gt;F94,1,0)</f>
        <v>0</v>
      </c>
      <c r="AS94" s="14">
        <f t="shared" ref="AS94:AS103" si="113">IF(H94&gt;I94,1,0)</f>
        <v>0</v>
      </c>
      <c r="AT94" s="204">
        <f t="shared" ref="AT94:AT103" si="114">IF(I94&gt;H94,1,0)</f>
        <v>0</v>
      </c>
      <c r="AU94" s="105">
        <f t="shared" ref="AU94:AU103" si="115">IF(J94&gt;K94,1,0)</f>
        <v>0</v>
      </c>
      <c r="AV94" s="105">
        <f t="shared" ref="AV94:AV103" si="116">IF(K94&gt;J94,1,0)</f>
        <v>0</v>
      </c>
      <c r="AW94" s="14">
        <f t="shared" ref="AW94:AW103" si="117">IF(L94&gt;M94,1,0)</f>
        <v>0</v>
      </c>
      <c r="AX94" s="14">
        <f t="shared" ref="AX94:AX103" si="118">IF(M94&gt;L94,1,0)</f>
        <v>0</v>
      </c>
      <c r="AY94" s="105">
        <f t="shared" ref="AY94:AY103" si="119">IF(N94&gt;O94,1,0)</f>
        <v>0</v>
      </c>
      <c r="AZ94" s="105">
        <f t="shared" ref="AZ94:AZ103" si="120">IF(O94&gt;N94,1,0)</f>
        <v>0</v>
      </c>
      <c r="BA94" s="12">
        <f t="shared" si="29"/>
        <v>0</v>
      </c>
      <c r="BB94" s="12">
        <f t="shared" si="30"/>
        <v>0</v>
      </c>
      <c r="BC94" s="12">
        <f t="shared" si="31"/>
        <v>0</v>
      </c>
      <c r="BD94" s="12">
        <f t="shared" si="34"/>
        <v>0</v>
      </c>
      <c r="BE94" s="12">
        <f>IF(U43=3,1,0)</f>
        <v>0</v>
      </c>
      <c r="BF94" s="12">
        <f>IF(U43=2,1,0)</f>
        <v>0</v>
      </c>
      <c r="BG94" s="12">
        <f>IF(U43=1,1,0)</f>
        <v>0</v>
      </c>
      <c r="BH94" s="12">
        <f>IF(AND(U43=0,T43&lt;&gt;0),1,0)</f>
        <v>0</v>
      </c>
      <c r="BI94" s="14"/>
    </row>
    <row r="95" spans="1:61" ht="13.5" hidden="1" customHeight="1" thickBot="1">
      <c r="A95" s="106"/>
      <c r="B95" s="137">
        <v>42492</v>
      </c>
      <c r="C95" s="130"/>
      <c r="D95" s="234">
        <f>D94</f>
        <v>0</v>
      </c>
      <c r="E95" s="230" t="str">
        <f>E6</f>
        <v>SV Miesenbach (MP)</v>
      </c>
      <c r="F95" s="110"/>
      <c r="G95" s="111"/>
      <c r="H95" s="108"/>
      <c r="I95" s="109"/>
      <c r="J95" s="110"/>
      <c r="K95" s="111"/>
      <c r="L95" s="108"/>
      <c r="M95" s="109"/>
      <c r="N95" s="110"/>
      <c r="O95" s="111"/>
      <c r="P95" s="114" t="str">
        <f t="shared" ref="P95:P103" si="121">IF(F95="","",F95+H95+J95+L95+N95)</f>
        <v/>
      </c>
      <c r="Q95" s="115" t="str">
        <f t="shared" si="108"/>
        <v/>
      </c>
      <c r="R95" s="114" t="str">
        <f t="shared" ref="R95:R103" si="122">IF(F95="","",AQ95+AS95+AU95+AW95+AY95)</f>
        <v/>
      </c>
      <c r="S95" s="115" t="str">
        <f t="shared" si="109"/>
        <v/>
      </c>
      <c r="T95" s="103">
        <f t="shared" si="32"/>
        <v>0</v>
      </c>
      <c r="U95" s="104">
        <f t="shared" si="33"/>
        <v>0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10"/>
        <v/>
      </c>
      <c r="AN95" s="367"/>
      <c r="AO95" s="368" t="str">
        <f t="shared" ref="AO95:AO103" ca="1" si="123">IF(U95&lt;&gt;"","",IF(C95="","",IF(C95&lt;TODAY(),"offen","")))</f>
        <v/>
      </c>
      <c r="AP95" s="368"/>
      <c r="AQ95" s="105">
        <f t="shared" si="111"/>
        <v>0</v>
      </c>
      <c r="AR95" s="105">
        <f t="shared" si="112"/>
        <v>0</v>
      </c>
      <c r="AS95" s="14">
        <f t="shared" si="113"/>
        <v>0</v>
      </c>
      <c r="AT95" s="204">
        <f t="shared" si="114"/>
        <v>0</v>
      </c>
      <c r="AU95" s="105">
        <f t="shared" si="115"/>
        <v>0</v>
      </c>
      <c r="AV95" s="105">
        <f t="shared" si="116"/>
        <v>0</v>
      </c>
      <c r="AW95" s="14">
        <f t="shared" si="117"/>
        <v>0</v>
      </c>
      <c r="AX95" s="14">
        <f t="shared" si="118"/>
        <v>0</v>
      </c>
      <c r="AY95" s="105">
        <f t="shared" si="119"/>
        <v>0</v>
      </c>
      <c r="AZ95" s="105">
        <f t="shared" si="120"/>
        <v>0</v>
      </c>
      <c r="BA95" s="12">
        <f t="shared" si="29"/>
        <v>0</v>
      </c>
      <c r="BB95" s="12">
        <f t="shared" si="30"/>
        <v>0</v>
      </c>
      <c r="BC95" s="12">
        <f t="shared" si="31"/>
        <v>0</v>
      </c>
      <c r="BD95" s="12">
        <f t="shared" si="34"/>
        <v>0</v>
      </c>
      <c r="BE95" s="12">
        <f>IF(U54=3,1,0)</f>
        <v>0</v>
      </c>
      <c r="BF95" s="12">
        <f>IF(U54=2,1,0)</f>
        <v>0</v>
      </c>
      <c r="BG95" s="12">
        <f>IF(U54=1,1,0)</f>
        <v>0</v>
      </c>
      <c r="BH95" s="12">
        <f>IF(AND(U54=0,T54&lt;&gt;0),1,0)</f>
        <v>0</v>
      </c>
      <c r="BI95" s="14"/>
    </row>
    <row r="96" spans="1:61" ht="13.5" hidden="1" customHeight="1" thickBot="1">
      <c r="A96" s="106"/>
      <c r="B96" s="137">
        <v>42415</v>
      </c>
      <c r="C96" s="162"/>
      <c r="D96" s="234">
        <f t="shared" ref="D96:D103" si="124">D95</f>
        <v>0</v>
      </c>
      <c r="E96" s="230" t="str">
        <f>E9</f>
        <v>Rodenbach/Weilerbach</v>
      </c>
      <c r="F96" s="110"/>
      <c r="G96" s="111"/>
      <c r="H96" s="108"/>
      <c r="I96" s="109"/>
      <c r="J96" s="110"/>
      <c r="K96" s="111"/>
      <c r="L96" s="108"/>
      <c r="M96" s="109"/>
      <c r="N96" s="110"/>
      <c r="O96" s="111"/>
      <c r="P96" s="114" t="str">
        <f t="shared" si="121"/>
        <v/>
      </c>
      <c r="Q96" s="115" t="str">
        <f t="shared" si="108"/>
        <v/>
      </c>
      <c r="R96" s="114" t="str">
        <f t="shared" si="122"/>
        <v/>
      </c>
      <c r="S96" s="115" t="str">
        <f t="shared" si="109"/>
        <v/>
      </c>
      <c r="T96" s="103">
        <f t="shared" si="32"/>
        <v>0</v>
      </c>
      <c r="U96" s="104">
        <f t="shared" si="33"/>
        <v>0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10"/>
        <v/>
      </c>
      <c r="AN96" s="367"/>
      <c r="AO96" s="368" t="str">
        <f t="shared" ca="1" si="123"/>
        <v/>
      </c>
      <c r="AP96" s="368"/>
      <c r="AQ96" s="105">
        <f t="shared" si="111"/>
        <v>0</v>
      </c>
      <c r="AR96" s="105">
        <f t="shared" si="112"/>
        <v>0</v>
      </c>
      <c r="AS96" s="14">
        <f t="shared" si="113"/>
        <v>0</v>
      </c>
      <c r="AT96" s="204">
        <f t="shared" si="114"/>
        <v>0</v>
      </c>
      <c r="AU96" s="105">
        <f t="shared" si="115"/>
        <v>0</v>
      </c>
      <c r="AV96" s="105">
        <f t="shared" si="116"/>
        <v>0</v>
      </c>
      <c r="AW96" s="14">
        <f t="shared" si="117"/>
        <v>0</v>
      </c>
      <c r="AX96" s="14">
        <f t="shared" si="118"/>
        <v>0</v>
      </c>
      <c r="AY96" s="105">
        <f t="shared" si="119"/>
        <v>0</v>
      </c>
      <c r="AZ96" s="105">
        <f t="shared" si="120"/>
        <v>0</v>
      </c>
      <c r="BA96" s="12">
        <f t="shared" si="29"/>
        <v>0</v>
      </c>
      <c r="BB96" s="12">
        <f t="shared" si="30"/>
        <v>0</v>
      </c>
      <c r="BC96" s="12">
        <f t="shared" si="31"/>
        <v>0</v>
      </c>
      <c r="BD96" s="12">
        <f t="shared" si="34"/>
        <v>0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0</v>
      </c>
      <c r="BI96" s="14"/>
    </row>
    <row r="97" spans="1:61" ht="13.5" hidden="1" customHeight="1" thickBot="1">
      <c r="A97" s="106"/>
      <c r="B97" s="137">
        <v>42345</v>
      </c>
      <c r="C97" s="130"/>
      <c r="D97" s="234">
        <f t="shared" si="124"/>
        <v>0</v>
      </c>
      <c r="E97" s="230" t="str">
        <f>E12</f>
        <v>TV Rodenbach Ladies II</v>
      </c>
      <c r="F97" s="110"/>
      <c r="G97" s="111"/>
      <c r="H97" s="108"/>
      <c r="I97" s="109"/>
      <c r="J97" s="110"/>
      <c r="K97" s="111"/>
      <c r="L97" s="108"/>
      <c r="M97" s="109"/>
      <c r="N97" s="110"/>
      <c r="O97" s="111"/>
      <c r="P97" s="114" t="str">
        <f t="shared" si="121"/>
        <v/>
      </c>
      <c r="Q97" s="115" t="str">
        <f t="shared" si="108"/>
        <v/>
      </c>
      <c r="R97" s="114" t="str">
        <f t="shared" si="122"/>
        <v/>
      </c>
      <c r="S97" s="115" t="str">
        <f t="shared" si="109"/>
        <v/>
      </c>
      <c r="T97" s="103">
        <f t="shared" si="32"/>
        <v>0</v>
      </c>
      <c r="U97" s="104">
        <f t="shared" si="33"/>
        <v>0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10"/>
        <v/>
      </c>
      <c r="AN97" s="372"/>
      <c r="AO97" s="368" t="str">
        <f t="shared" ca="1" si="123"/>
        <v/>
      </c>
      <c r="AP97" s="368"/>
      <c r="AQ97" s="105">
        <f t="shared" si="111"/>
        <v>0</v>
      </c>
      <c r="AR97" s="105">
        <f t="shared" si="112"/>
        <v>0</v>
      </c>
      <c r="AS97" s="14">
        <f t="shared" si="113"/>
        <v>0</v>
      </c>
      <c r="AT97" s="204">
        <f t="shared" si="114"/>
        <v>0</v>
      </c>
      <c r="AU97" s="105">
        <f t="shared" si="115"/>
        <v>0</v>
      </c>
      <c r="AV97" s="105">
        <f t="shared" si="116"/>
        <v>0</v>
      </c>
      <c r="AW97" s="14">
        <f t="shared" si="117"/>
        <v>0</v>
      </c>
      <c r="AX97" s="14">
        <f t="shared" si="118"/>
        <v>0</v>
      </c>
      <c r="AY97" s="105">
        <f t="shared" si="119"/>
        <v>0</v>
      </c>
      <c r="AZ97" s="105">
        <f t="shared" si="120"/>
        <v>0</v>
      </c>
      <c r="BA97" s="12">
        <f t="shared" si="29"/>
        <v>0</v>
      </c>
      <c r="BB97" s="12">
        <f t="shared" si="30"/>
        <v>0</v>
      </c>
      <c r="BC97" s="12">
        <f t="shared" si="31"/>
        <v>0</v>
      </c>
      <c r="BD97" s="12">
        <f t="shared" si="34"/>
        <v>0</v>
      </c>
      <c r="BE97" s="12">
        <f>IF(U76=3,1,0)</f>
        <v>0</v>
      </c>
      <c r="BF97" s="12">
        <f>IF(U76=2,1,0)</f>
        <v>0</v>
      </c>
      <c r="BG97" s="12">
        <f>IF(U76=1,1,0)</f>
        <v>0</v>
      </c>
      <c r="BH97" s="12">
        <f>IF(AND(U76=0,T76&lt;&gt;0),1,0)</f>
        <v>0</v>
      </c>
      <c r="BI97" s="14"/>
    </row>
    <row r="98" spans="1:61" ht="13.5" hidden="1" customHeight="1" thickBot="1">
      <c r="A98" s="106"/>
      <c r="B98" s="137">
        <v>42534</v>
      </c>
      <c r="C98" s="130"/>
      <c r="D98" s="234">
        <f t="shared" si="124"/>
        <v>0</v>
      </c>
      <c r="E98" s="230">
        <f>E15</f>
        <v>0</v>
      </c>
      <c r="F98" s="110"/>
      <c r="G98" s="111"/>
      <c r="H98" s="108"/>
      <c r="I98" s="109"/>
      <c r="J98" s="110"/>
      <c r="K98" s="111"/>
      <c r="L98" s="108"/>
      <c r="M98" s="109"/>
      <c r="N98" s="110"/>
      <c r="O98" s="111"/>
      <c r="P98" s="114" t="str">
        <f t="shared" si="121"/>
        <v/>
      </c>
      <c r="Q98" s="115" t="str">
        <f t="shared" si="108"/>
        <v/>
      </c>
      <c r="R98" s="114" t="str">
        <f t="shared" si="122"/>
        <v/>
      </c>
      <c r="S98" s="115" t="str">
        <f t="shared" si="109"/>
        <v/>
      </c>
      <c r="T98" s="103">
        <f t="shared" si="32"/>
        <v>0</v>
      </c>
      <c r="U98" s="104">
        <f t="shared" si="33"/>
        <v>0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10"/>
        <v/>
      </c>
      <c r="AN98" s="367"/>
      <c r="AO98" s="368" t="str">
        <f t="shared" ca="1" si="123"/>
        <v/>
      </c>
      <c r="AP98" s="368"/>
      <c r="AQ98" s="105">
        <f t="shared" si="111"/>
        <v>0</v>
      </c>
      <c r="AR98" s="105">
        <f t="shared" si="112"/>
        <v>0</v>
      </c>
      <c r="AS98" s="14">
        <f t="shared" si="113"/>
        <v>0</v>
      </c>
      <c r="AT98" s="204">
        <f t="shared" si="114"/>
        <v>0</v>
      </c>
      <c r="AU98" s="105">
        <f t="shared" si="115"/>
        <v>0</v>
      </c>
      <c r="AV98" s="105">
        <f t="shared" si="116"/>
        <v>0</v>
      </c>
      <c r="AW98" s="14">
        <f t="shared" si="117"/>
        <v>0</v>
      </c>
      <c r="AX98" s="14">
        <f t="shared" si="118"/>
        <v>0</v>
      </c>
      <c r="AY98" s="105">
        <f t="shared" si="119"/>
        <v>0</v>
      </c>
      <c r="AZ98" s="105">
        <f t="shared" si="120"/>
        <v>0</v>
      </c>
      <c r="BA98" s="12">
        <f t="shared" si="29"/>
        <v>0</v>
      </c>
      <c r="BB98" s="12">
        <f t="shared" si="30"/>
        <v>0</v>
      </c>
      <c r="BC98" s="12">
        <f t="shared" si="31"/>
        <v>0</v>
      </c>
      <c r="BD98" s="12">
        <f t="shared" si="34"/>
        <v>0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0</v>
      </c>
      <c r="BI98" s="14"/>
    </row>
    <row r="99" spans="1:61" ht="13.5" hidden="1" customHeight="1" thickBot="1">
      <c r="A99" s="106">
        <v>11</v>
      </c>
      <c r="B99" s="137"/>
      <c r="C99" s="130"/>
      <c r="D99" s="234">
        <f t="shared" si="124"/>
        <v>0</v>
      </c>
      <c r="E99" s="230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1"/>
        <v/>
      </c>
      <c r="Q99" s="115" t="str">
        <f t="shared" si="108"/>
        <v/>
      </c>
      <c r="R99" s="114" t="str">
        <f t="shared" si="122"/>
        <v/>
      </c>
      <c r="S99" s="115" t="str">
        <f t="shared" si="109"/>
        <v/>
      </c>
      <c r="T99" s="103">
        <f t="shared" si="32"/>
        <v>0</v>
      </c>
      <c r="U99" s="104">
        <f t="shared" si="33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10"/>
        <v/>
      </c>
      <c r="AN99" s="367"/>
      <c r="AO99" s="368" t="str">
        <f t="shared" ca="1" si="123"/>
        <v/>
      </c>
      <c r="AP99" s="368"/>
      <c r="AQ99" s="105">
        <f t="shared" si="111"/>
        <v>0</v>
      </c>
      <c r="AR99" s="105">
        <f t="shared" si="112"/>
        <v>0</v>
      </c>
      <c r="AS99" s="14">
        <f t="shared" si="113"/>
        <v>0</v>
      </c>
      <c r="AT99" s="204">
        <f t="shared" si="114"/>
        <v>0</v>
      </c>
      <c r="AU99" s="105">
        <f t="shared" si="115"/>
        <v>0</v>
      </c>
      <c r="AV99" s="105">
        <f t="shared" si="116"/>
        <v>0</v>
      </c>
      <c r="AW99" s="14">
        <f t="shared" si="117"/>
        <v>0</v>
      </c>
      <c r="AX99" s="14">
        <f t="shared" si="118"/>
        <v>0</v>
      </c>
      <c r="AY99" s="105">
        <f t="shared" si="119"/>
        <v>0</v>
      </c>
      <c r="AZ99" s="105">
        <f t="shared" si="120"/>
        <v>0</v>
      </c>
      <c r="BA99" s="12">
        <f t="shared" si="29"/>
        <v>0</v>
      </c>
      <c r="BB99" s="12">
        <f t="shared" si="30"/>
        <v>0</v>
      </c>
      <c r="BC99" s="12">
        <f t="shared" si="31"/>
        <v>0</v>
      </c>
      <c r="BD99" s="12">
        <f t="shared" si="34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3.5" hidden="1" customHeight="1" thickBot="1">
      <c r="A100" s="106"/>
      <c r="B100" s="137"/>
      <c r="C100" s="130"/>
      <c r="D100" s="234">
        <f t="shared" si="124"/>
        <v>0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1"/>
        <v/>
      </c>
      <c r="Q100" s="115" t="str">
        <f t="shared" si="108"/>
        <v/>
      </c>
      <c r="R100" s="114" t="str">
        <f t="shared" si="122"/>
        <v/>
      </c>
      <c r="S100" s="115" t="str">
        <f t="shared" si="109"/>
        <v/>
      </c>
      <c r="T100" s="103">
        <f t="shared" si="32"/>
        <v>0</v>
      </c>
      <c r="U100" s="104">
        <f t="shared" si="33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10"/>
        <v/>
      </c>
      <c r="AN100" s="367"/>
      <c r="AO100" s="368" t="str">
        <f t="shared" ca="1" si="123"/>
        <v/>
      </c>
      <c r="AP100" s="368"/>
      <c r="AQ100" s="105">
        <f t="shared" si="111"/>
        <v>0</v>
      </c>
      <c r="AR100" s="105">
        <f t="shared" si="112"/>
        <v>0</v>
      </c>
      <c r="AS100" s="14">
        <f t="shared" si="113"/>
        <v>0</v>
      </c>
      <c r="AT100" s="204">
        <f t="shared" si="114"/>
        <v>0</v>
      </c>
      <c r="AU100" s="105">
        <f t="shared" si="115"/>
        <v>0</v>
      </c>
      <c r="AV100" s="105">
        <f t="shared" si="116"/>
        <v>0</v>
      </c>
      <c r="AW100" s="14">
        <f t="shared" si="117"/>
        <v>0</v>
      </c>
      <c r="AX100" s="14">
        <f t="shared" si="118"/>
        <v>0</v>
      </c>
      <c r="AY100" s="105">
        <f t="shared" si="119"/>
        <v>0</v>
      </c>
      <c r="AZ100" s="105">
        <f t="shared" si="120"/>
        <v>0</v>
      </c>
      <c r="BA100" s="12">
        <f t="shared" si="29"/>
        <v>0</v>
      </c>
      <c r="BB100" s="12">
        <f t="shared" si="30"/>
        <v>0</v>
      </c>
      <c r="BC100" s="12">
        <f t="shared" si="31"/>
        <v>0</v>
      </c>
      <c r="BD100" s="12">
        <f t="shared" si="34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3.5" hidden="1" customHeight="1" thickBot="1">
      <c r="A101" s="106"/>
      <c r="B101" s="137"/>
      <c r="C101" s="130"/>
      <c r="D101" s="234">
        <f t="shared" si="124"/>
        <v>0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1"/>
        <v/>
      </c>
      <c r="Q101" s="115" t="str">
        <f t="shared" si="108"/>
        <v/>
      </c>
      <c r="R101" s="114" t="str">
        <f t="shared" si="122"/>
        <v/>
      </c>
      <c r="S101" s="115" t="str">
        <f t="shared" si="109"/>
        <v/>
      </c>
      <c r="T101" s="103">
        <f t="shared" si="32"/>
        <v>0</v>
      </c>
      <c r="U101" s="104">
        <f t="shared" si="33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10"/>
        <v/>
      </c>
      <c r="AN101" s="367"/>
      <c r="AO101" s="368" t="str">
        <f t="shared" ca="1" si="123"/>
        <v/>
      </c>
      <c r="AP101" s="368"/>
      <c r="AQ101" s="105">
        <f t="shared" si="111"/>
        <v>0</v>
      </c>
      <c r="AR101" s="105">
        <f t="shared" si="112"/>
        <v>0</v>
      </c>
      <c r="AS101" s="14">
        <f t="shared" si="113"/>
        <v>0</v>
      </c>
      <c r="AT101" s="204">
        <f t="shared" si="114"/>
        <v>0</v>
      </c>
      <c r="AU101" s="105">
        <f t="shared" si="115"/>
        <v>0</v>
      </c>
      <c r="AV101" s="105">
        <f t="shared" si="116"/>
        <v>0</v>
      </c>
      <c r="AW101" s="14">
        <f t="shared" si="117"/>
        <v>0</v>
      </c>
      <c r="AX101" s="14">
        <f t="shared" si="118"/>
        <v>0</v>
      </c>
      <c r="AY101" s="105">
        <f t="shared" si="119"/>
        <v>0</v>
      </c>
      <c r="AZ101" s="105">
        <f t="shared" si="120"/>
        <v>0</v>
      </c>
      <c r="BA101" s="12">
        <f t="shared" si="29"/>
        <v>0</v>
      </c>
      <c r="BB101" s="12">
        <f t="shared" si="30"/>
        <v>0</v>
      </c>
      <c r="BC101" s="12">
        <f t="shared" si="31"/>
        <v>0</v>
      </c>
      <c r="BD101" s="12">
        <f t="shared" si="34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3.5" hidden="1" customHeight="1" thickBot="1">
      <c r="A102" s="106"/>
      <c r="B102" s="137"/>
      <c r="C102" s="130"/>
      <c r="D102" s="234">
        <f t="shared" si="124"/>
        <v>0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1"/>
        <v/>
      </c>
      <c r="Q102" s="115" t="str">
        <f t="shared" si="108"/>
        <v/>
      </c>
      <c r="R102" s="114" t="str">
        <f t="shared" si="122"/>
        <v/>
      </c>
      <c r="S102" s="115" t="str">
        <f t="shared" si="109"/>
        <v/>
      </c>
      <c r="T102" s="103">
        <f t="shared" si="32"/>
        <v>0</v>
      </c>
      <c r="U102" s="104">
        <f t="shared" si="33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10"/>
        <v/>
      </c>
      <c r="AN102" s="367"/>
      <c r="AO102" s="368" t="str">
        <f t="shared" ca="1" si="123"/>
        <v/>
      </c>
      <c r="AP102" s="368"/>
      <c r="AQ102" s="105">
        <f t="shared" si="111"/>
        <v>0</v>
      </c>
      <c r="AR102" s="105">
        <f t="shared" si="112"/>
        <v>0</v>
      </c>
      <c r="AS102" s="14">
        <f t="shared" si="113"/>
        <v>0</v>
      </c>
      <c r="AT102" s="204">
        <f t="shared" si="114"/>
        <v>0</v>
      </c>
      <c r="AU102" s="105">
        <f t="shared" si="115"/>
        <v>0</v>
      </c>
      <c r="AV102" s="105">
        <f t="shared" si="116"/>
        <v>0</v>
      </c>
      <c r="AW102" s="14">
        <f t="shared" si="117"/>
        <v>0</v>
      </c>
      <c r="AX102" s="14">
        <f t="shared" si="118"/>
        <v>0</v>
      </c>
      <c r="AY102" s="105">
        <f t="shared" si="119"/>
        <v>0</v>
      </c>
      <c r="AZ102" s="105">
        <f t="shared" si="120"/>
        <v>0</v>
      </c>
      <c r="BA102" s="12">
        <f t="shared" si="29"/>
        <v>0</v>
      </c>
      <c r="BB102" s="12">
        <f t="shared" si="30"/>
        <v>0</v>
      </c>
      <c r="BC102" s="12">
        <f t="shared" si="31"/>
        <v>0</v>
      </c>
      <c r="BD102" s="12">
        <f t="shared" si="34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3.5" hidden="1" customHeight="1" thickBot="1">
      <c r="A103" s="116"/>
      <c r="B103" s="138"/>
      <c r="C103" s="131"/>
      <c r="D103" s="235">
        <f t="shared" si="124"/>
        <v>0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1"/>
        <v/>
      </c>
      <c r="Q103" s="125" t="str">
        <f t="shared" si="108"/>
        <v/>
      </c>
      <c r="R103" s="124" t="str">
        <f t="shared" si="122"/>
        <v/>
      </c>
      <c r="S103" s="125" t="str">
        <f t="shared" si="109"/>
        <v/>
      </c>
      <c r="T103" s="103">
        <f t="shared" si="32"/>
        <v>0</v>
      </c>
      <c r="U103" s="104">
        <f t="shared" si="33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10"/>
        <v/>
      </c>
      <c r="AN103" s="370"/>
      <c r="AO103" s="371" t="str">
        <f t="shared" ca="1" si="123"/>
        <v/>
      </c>
      <c r="AP103" s="371"/>
      <c r="AQ103" s="105">
        <f t="shared" si="111"/>
        <v>0</v>
      </c>
      <c r="AR103" s="105">
        <f t="shared" si="112"/>
        <v>0</v>
      </c>
      <c r="AS103" s="14">
        <f t="shared" si="113"/>
        <v>0</v>
      </c>
      <c r="AT103" s="204">
        <f t="shared" si="114"/>
        <v>0</v>
      </c>
      <c r="AU103" s="105">
        <f t="shared" si="115"/>
        <v>0</v>
      </c>
      <c r="AV103" s="105">
        <f t="shared" si="116"/>
        <v>0</v>
      </c>
      <c r="AW103" s="14">
        <f t="shared" si="117"/>
        <v>0</v>
      </c>
      <c r="AX103" s="14">
        <f t="shared" si="118"/>
        <v>0</v>
      </c>
      <c r="AY103" s="105">
        <f t="shared" si="119"/>
        <v>0</v>
      </c>
      <c r="AZ103" s="105">
        <f t="shared" si="120"/>
        <v>0</v>
      </c>
      <c r="BA103" s="12">
        <f t="shared" si="29"/>
        <v>0</v>
      </c>
      <c r="BB103" s="12">
        <f t="shared" si="30"/>
        <v>0</v>
      </c>
      <c r="BC103" s="12">
        <f t="shared" si="31"/>
        <v>0</v>
      </c>
      <c r="BD103" s="12">
        <f t="shared" si="34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3.5" hidden="1" customHeight="1" thickBot="1">
      <c r="A104" s="13"/>
      <c r="C104" s="14"/>
      <c r="D104" s="218"/>
      <c r="E104" s="218"/>
      <c r="T104" s="103">
        <f t="shared" si="32"/>
        <v>0</v>
      </c>
      <c r="U104" s="104">
        <f t="shared" si="33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5">SUM(BA94:BA103)</f>
        <v>0</v>
      </c>
      <c r="BB104" s="128">
        <f t="shared" si="125"/>
        <v>0</v>
      </c>
      <c r="BC104" s="128">
        <f t="shared" si="125"/>
        <v>0</v>
      </c>
      <c r="BD104" s="128">
        <f t="shared" si="125"/>
        <v>0</v>
      </c>
      <c r="BE104" s="128">
        <f t="shared" si="125"/>
        <v>0</v>
      </c>
      <c r="BF104" s="128">
        <f t="shared" si="125"/>
        <v>0</v>
      </c>
      <c r="BG104" s="128">
        <f t="shared" si="125"/>
        <v>0</v>
      </c>
      <c r="BH104" s="128">
        <f t="shared" si="125"/>
        <v>0</v>
      </c>
      <c r="BI104" s="14">
        <f>SUM(BA104:BH104)</f>
        <v>0</v>
      </c>
    </row>
    <row r="105" spans="1:61" ht="13.5" hidden="1" customHeight="1" thickBot="1">
      <c r="A105" s="93">
        <v>6</v>
      </c>
      <c r="B105" s="136"/>
      <c r="C105" s="175"/>
      <c r="D105" s="220">
        <f>E21</f>
        <v>0</v>
      </c>
      <c r="E105" s="221" t="str">
        <f>E3</f>
        <v>VBC /TFC Kaiserslautern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6">IF(G105="","",G105+I105+K105+M105+O105)</f>
        <v/>
      </c>
      <c r="R105" s="101" t="str">
        <f>IF(F105="","",AQ105+AS105+AU105+AW105+AY105)</f>
        <v/>
      </c>
      <c r="S105" s="102" t="str">
        <f t="shared" ref="S105:S114" si="127">IF(G105="","",AR105+AT105+AV105+AX105+AZ105)</f>
        <v/>
      </c>
      <c r="T105" s="103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30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1">IF(F105&gt;G105,1,0)</f>
        <v>0</v>
      </c>
      <c r="AR105" s="105">
        <f t="shared" ref="AR105:AR114" si="132">IF(G105&gt;F105,1,0)</f>
        <v>0</v>
      </c>
      <c r="AS105" s="14">
        <f t="shared" ref="AS105:AS114" si="133">IF(H105&gt;I105,1,0)</f>
        <v>0</v>
      </c>
      <c r="AT105" s="204">
        <f t="shared" ref="AT105:AT114" si="134">IF(I105&gt;H105,1,0)</f>
        <v>0</v>
      </c>
      <c r="AU105" s="105">
        <f t="shared" ref="AU105:AU114" si="135">IF(J105&gt;K105,1,0)</f>
        <v>0</v>
      </c>
      <c r="AV105" s="105">
        <f t="shared" ref="AV105:AV114" si="136">IF(K105&gt;J105,1,0)</f>
        <v>0</v>
      </c>
      <c r="AW105" s="14">
        <f t="shared" ref="AW105:AW114" si="137">IF(L105&gt;M105,1,0)</f>
        <v>0</v>
      </c>
      <c r="AX105" s="14">
        <f t="shared" ref="AX105:AX114" si="138">IF(M105&gt;L105,1,0)</f>
        <v>0</v>
      </c>
      <c r="AY105" s="105">
        <f t="shared" ref="AY105:AY114" si="139">IF(N105&gt;O105,1,0)</f>
        <v>0</v>
      </c>
      <c r="AZ105" s="105">
        <f t="shared" ref="AZ105:AZ114" si="140">IF(O105&gt;N105,1,0)</f>
        <v>0</v>
      </c>
      <c r="BA105" s="12">
        <f t="shared" ref="BA105:BA158" si="141">IF(T105=3,1,0)</f>
        <v>0</v>
      </c>
      <c r="BB105" s="12">
        <f t="shared" ref="BB105:BB158" si="142">IF(T105=2,1,0)</f>
        <v>0</v>
      </c>
      <c r="BC105" s="12">
        <f t="shared" ref="BC105:BC158" si="143">IF(T105=1,1,0)</f>
        <v>0</v>
      </c>
      <c r="BD105" s="12">
        <f t="shared" ref="BD105:BD158" si="144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3.5" hidden="1" customHeight="1" thickBot="1">
      <c r="A106" s="106">
        <v>10</v>
      </c>
      <c r="B106" s="137"/>
      <c r="C106" s="130"/>
      <c r="D106" s="234">
        <f>D105</f>
        <v>0</v>
      </c>
      <c r="E106" s="230" t="str">
        <f>E6</f>
        <v>SV Miesenbach (MP)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5">IF(F106="","",F106+H106+J106+L106+N106)</f>
        <v/>
      </c>
      <c r="Q106" s="115" t="str">
        <f t="shared" si="126"/>
        <v/>
      </c>
      <c r="R106" s="114" t="str">
        <f t="shared" ref="R106:R114" si="146">IF(F106="","",AQ106+AS106+AU106+AW106+AY106)</f>
        <v/>
      </c>
      <c r="S106" s="115" t="str">
        <f t="shared" si="127"/>
        <v/>
      </c>
      <c r="T106" s="103">
        <f t="shared" si="128"/>
        <v>0</v>
      </c>
      <c r="U106" s="104">
        <f t="shared" si="129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30"/>
        <v/>
      </c>
      <c r="AN106" s="367"/>
      <c r="AO106" s="368" t="str">
        <f t="shared" ref="AO106:AO114" ca="1" si="147">IF(U106&lt;&gt;"","",IF(C106="","",IF(C106&lt;TODAY(),"offen","")))</f>
        <v/>
      </c>
      <c r="AP106" s="368"/>
      <c r="AQ106" s="105">
        <f t="shared" si="131"/>
        <v>0</v>
      </c>
      <c r="AR106" s="105">
        <f t="shared" si="132"/>
        <v>0</v>
      </c>
      <c r="AS106" s="14">
        <f t="shared" si="133"/>
        <v>0</v>
      </c>
      <c r="AT106" s="204">
        <f t="shared" si="134"/>
        <v>0</v>
      </c>
      <c r="AU106" s="105">
        <f t="shared" si="135"/>
        <v>0</v>
      </c>
      <c r="AV106" s="105">
        <f t="shared" si="136"/>
        <v>0</v>
      </c>
      <c r="AW106" s="14">
        <f t="shared" si="137"/>
        <v>0</v>
      </c>
      <c r="AX106" s="14">
        <f t="shared" si="138"/>
        <v>0</v>
      </c>
      <c r="AY106" s="105">
        <f t="shared" si="139"/>
        <v>0</v>
      </c>
      <c r="AZ106" s="105">
        <f t="shared" si="140"/>
        <v>0</v>
      </c>
      <c r="BA106" s="12">
        <f t="shared" si="141"/>
        <v>0</v>
      </c>
      <c r="BB106" s="12">
        <f t="shared" si="142"/>
        <v>0</v>
      </c>
      <c r="BC106" s="12">
        <f t="shared" si="143"/>
        <v>0</v>
      </c>
      <c r="BD106" s="12">
        <f t="shared" si="144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3.5" hidden="1" customHeight="1" thickBot="1">
      <c r="A107" s="106">
        <v>12</v>
      </c>
      <c r="B107" s="137"/>
      <c r="C107" s="130"/>
      <c r="D107" s="234">
        <f t="shared" ref="D107:D114" si="148">D106</f>
        <v>0</v>
      </c>
      <c r="E107" s="219" t="str">
        <f>E9</f>
        <v>Rodenbach/Weilerbach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5"/>
        <v/>
      </c>
      <c r="Q107" s="115" t="str">
        <f t="shared" si="126"/>
        <v/>
      </c>
      <c r="R107" s="114" t="str">
        <f t="shared" si="146"/>
        <v/>
      </c>
      <c r="S107" s="115" t="str">
        <f t="shared" si="127"/>
        <v/>
      </c>
      <c r="T107" s="103">
        <f t="shared" si="128"/>
        <v>0</v>
      </c>
      <c r="U107" s="104">
        <f t="shared" si="129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30"/>
        <v/>
      </c>
      <c r="AN107" s="367"/>
      <c r="AO107" s="368" t="str">
        <f t="shared" ca="1" si="147"/>
        <v/>
      </c>
      <c r="AP107" s="368"/>
      <c r="AQ107" s="105">
        <f t="shared" si="131"/>
        <v>0</v>
      </c>
      <c r="AR107" s="105">
        <f t="shared" si="132"/>
        <v>0</v>
      </c>
      <c r="AS107" s="14">
        <f t="shared" si="133"/>
        <v>0</v>
      </c>
      <c r="AT107" s="204">
        <f t="shared" si="134"/>
        <v>0</v>
      </c>
      <c r="AU107" s="105">
        <f t="shared" si="135"/>
        <v>0</v>
      </c>
      <c r="AV107" s="105">
        <f t="shared" si="136"/>
        <v>0</v>
      </c>
      <c r="AW107" s="14">
        <f t="shared" si="137"/>
        <v>0</v>
      </c>
      <c r="AX107" s="14">
        <f t="shared" si="138"/>
        <v>0</v>
      </c>
      <c r="AY107" s="105">
        <f t="shared" si="139"/>
        <v>0</v>
      </c>
      <c r="AZ107" s="105">
        <f t="shared" si="140"/>
        <v>0</v>
      </c>
      <c r="BA107" s="12">
        <f t="shared" si="141"/>
        <v>0</v>
      </c>
      <c r="BB107" s="12">
        <f t="shared" si="142"/>
        <v>0</v>
      </c>
      <c r="BC107" s="12">
        <f t="shared" si="143"/>
        <v>0</v>
      </c>
      <c r="BD107" s="12">
        <f t="shared" si="144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3.5" hidden="1" customHeight="1" thickBot="1">
      <c r="A108" s="106">
        <v>2</v>
      </c>
      <c r="B108" s="137"/>
      <c r="C108" s="130"/>
      <c r="D108" s="234">
        <f t="shared" si="148"/>
        <v>0</v>
      </c>
      <c r="E108" s="230" t="str">
        <f>E12</f>
        <v>TV Rodenbach Ladies II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5"/>
        <v/>
      </c>
      <c r="Q108" s="115" t="str">
        <f t="shared" si="126"/>
        <v/>
      </c>
      <c r="R108" s="114" t="str">
        <f t="shared" si="146"/>
        <v/>
      </c>
      <c r="S108" s="115" t="str">
        <f t="shared" si="127"/>
        <v/>
      </c>
      <c r="T108" s="103">
        <f t="shared" si="128"/>
        <v>0</v>
      </c>
      <c r="U108" s="104">
        <f t="shared" si="129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30"/>
        <v/>
      </c>
      <c r="AN108" s="372"/>
      <c r="AO108" s="368" t="str">
        <f t="shared" ca="1" si="147"/>
        <v/>
      </c>
      <c r="AP108" s="368"/>
      <c r="AQ108" s="105">
        <f t="shared" si="131"/>
        <v>0</v>
      </c>
      <c r="AR108" s="105">
        <f t="shared" si="132"/>
        <v>0</v>
      </c>
      <c r="AS108" s="14">
        <f t="shared" si="133"/>
        <v>0</v>
      </c>
      <c r="AT108" s="204">
        <f t="shared" si="134"/>
        <v>0</v>
      </c>
      <c r="AU108" s="105">
        <f t="shared" si="135"/>
        <v>0</v>
      </c>
      <c r="AV108" s="105">
        <f t="shared" si="136"/>
        <v>0</v>
      </c>
      <c r="AW108" s="14">
        <f t="shared" si="137"/>
        <v>0</v>
      </c>
      <c r="AX108" s="14">
        <f t="shared" si="138"/>
        <v>0</v>
      </c>
      <c r="AY108" s="105">
        <f t="shared" si="139"/>
        <v>0</v>
      </c>
      <c r="AZ108" s="105">
        <f t="shared" si="140"/>
        <v>0</v>
      </c>
      <c r="BA108" s="12">
        <f t="shared" si="141"/>
        <v>0</v>
      </c>
      <c r="BB108" s="12">
        <f t="shared" si="142"/>
        <v>0</v>
      </c>
      <c r="BC108" s="12">
        <f t="shared" si="143"/>
        <v>0</v>
      </c>
      <c r="BD108" s="12">
        <f t="shared" si="144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3.5" hidden="1" customHeight="1" thickBot="1">
      <c r="A109" s="106">
        <v>14</v>
      </c>
      <c r="B109" s="137"/>
      <c r="C109" s="162"/>
      <c r="D109" s="234">
        <f t="shared" si="148"/>
        <v>0</v>
      </c>
      <c r="E109" s="230">
        <f>E15</f>
        <v>0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5"/>
        <v/>
      </c>
      <c r="Q109" s="115" t="str">
        <f t="shared" si="126"/>
        <v/>
      </c>
      <c r="R109" s="114" t="str">
        <f t="shared" si="146"/>
        <v/>
      </c>
      <c r="S109" s="115" t="str">
        <f t="shared" si="127"/>
        <v/>
      </c>
      <c r="T109" s="103">
        <f t="shared" si="128"/>
        <v>0</v>
      </c>
      <c r="U109" s="104">
        <f t="shared" si="129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30"/>
        <v/>
      </c>
      <c r="AN109" s="367"/>
      <c r="AO109" s="368" t="str">
        <f t="shared" ca="1" si="147"/>
        <v/>
      </c>
      <c r="AP109" s="368"/>
      <c r="AQ109" s="105">
        <f t="shared" si="131"/>
        <v>0</v>
      </c>
      <c r="AR109" s="105">
        <f t="shared" si="132"/>
        <v>0</v>
      </c>
      <c r="AS109" s="14">
        <f t="shared" si="133"/>
        <v>0</v>
      </c>
      <c r="AT109" s="204">
        <f t="shared" si="134"/>
        <v>0</v>
      </c>
      <c r="AU109" s="105">
        <f t="shared" si="135"/>
        <v>0</v>
      </c>
      <c r="AV109" s="105">
        <f t="shared" si="136"/>
        <v>0</v>
      </c>
      <c r="AW109" s="14">
        <f t="shared" si="137"/>
        <v>0</v>
      </c>
      <c r="AX109" s="14">
        <f t="shared" si="138"/>
        <v>0</v>
      </c>
      <c r="AY109" s="105">
        <f t="shared" si="139"/>
        <v>0</v>
      </c>
      <c r="AZ109" s="105">
        <f t="shared" si="140"/>
        <v>0</v>
      </c>
      <c r="BA109" s="12">
        <f t="shared" si="141"/>
        <v>0</v>
      </c>
      <c r="BB109" s="12">
        <f t="shared" si="142"/>
        <v>0</v>
      </c>
      <c r="BC109" s="12">
        <f t="shared" si="143"/>
        <v>0</v>
      </c>
      <c r="BD109" s="12">
        <f t="shared" si="144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3.5" hidden="1" customHeight="1" thickBot="1">
      <c r="A110" s="106">
        <v>4</v>
      </c>
      <c r="B110" s="137"/>
      <c r="C110" s="130"/>
      <c r="D110" s="234">
        <f t="shared" si="148"/>
        <v>0</v>
      </c>
      <c r="E110" s="230">
        <f>E18</f>
        <v>0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5"/>
        <v/>
      </c>
      <c r="Q110" s="115" t="str">
        <f t="shared" si="126"/>
        <v/>
      </c>
      <c r="R110" s="114" t="str">
        <f t="shared" si="146"/>
        <v/>
      </c>
      <c r="S110" s="115" t="str">
        <f t="shared" si="127"/>
        <v/>
      </c>
      <c r="T110" s="103">
        <f t="shared" si="128"/>
        <v>0</v>
      </c>
      <c r="U110" s="104">
        <f t="shared" si="129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30"/>
        <v/>
      </c>
      <c r="AN110" s="367"/>
      <c r="AO110" s="368" t="str">
        <f t="shared" ca="1" si="147"/>
        <v/>
      </c>
      <c r="AP110" s="368"/>
      <c r="AQ110" s="105">
        <f t="shared" si="131"/>
        <v>0</v>
      </c>
      <c r="AR110" s="105">
        <f t="shared" si="132"/>
        <v>0</v>
      </c>
      <c r="AS110" s="14">
        <f t="shared" si="133"/>
        <v>0</v>
      </c>
      <c r="AT110" s="204">
        <f t="shared" si="134"/>
        <v>0</v>
      </c>
      <c r="AU110" s="105">
        <f t="shared" si="135"/>
        <v>0</v>
      </c>
      <c r="AV110" s="105">
        <f t="shared" si="136"/>
        <v>0</v>
      </c>
      <c r="AW110" s="14">
        <f t="shared" si="137"/>
        <v>0</v>
      </c>
      <c r="AX110" s="14">
        <f t="shared" si="138"/>
        <v>0</v>
      </c>
      <c r="AY110" s="105">
        <f t="shared" si="139"/>
        <v>0</v>
      </c>
      <c r="AZ110" s="105">
        <f t="shared" si="140"/>
        <v>0</v>
      </c>
      <c r="BA110" s="12">
        <f t="shared" si="141"/>
        <v>0</v>
      </c>
      <c r="BB110" s="12">
        <f t="shared" si="142"/>
        <v>0</v>
      </c>
      <c r="BC110" s="12">
        <f t="shared" si="143"/>
        <v>0</v>
      </c>
      <c r="BD110" s="12">
        <f t="shared" si="144"/>
        <v>0</v>
      </c>
      <c r="BE110" s="12">
        <f>IF(U99=3,1,0)</f>
        <v>0</v>
      </c>
      <c r="BF110" s="12">
        <f t="shared" ref="BF110:BF115" si="149"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3.5" hidden="1" customHeight="1" thickBot="1">
      <c r="A111" s="106"/>
      <c r="B111" s="137"/>
      <c r="C111" s="130"/>
      <c r="D111" s="234">
        <f t="shared" si="148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5"/>
        <v/>
      </c>
      <c r="Q111" s="115" t="str">
        <f t="shared" si="126"/>
        <v/>
      </c>
      <c r="R111" s="114" t="str">
        <f t="shared" si="146"/>
        <v/>
      </c>
      <c r="S111" s="115" t="str">
        <f t="shared" si="127"/>
        <v/>
      </c>
      <c r="T111" s="103">
        <f t="shared" si="128"/>
        <v>0</v>
      </c>
      <c r="U111" s="104">
        <f t="shared" si="129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30"/>
        <v/>
      </c>
      <c r="AN111" s="367"/>
      <c r="AO111" s="368" t="str">
        <f t="shared" ca="1" si="147"/>
        <v/>
      </c>
      <c r="AP111" s="368"/>
      <c r="AQ111" s="105">
        <f t="shared" si="131"/>
        <v>0</v>
      </c>
      <c r="AR111" s="105">
        <f t="shared" si="132"/>
        <v>0</v>
      </c>
      <c r="AS111" s="14">
        <f t="shared" si="133"/>
        <v>0</v>
      </c>
      <c r="AT111" s="202">
        <f t="shared" si="134"/>
        <v>0</v>
      </c>
      <c r="AU111" s="105">
        <f t="shared" si="135"/>
        <v>0</v>
      </c>
      <c r="AV111" s="105">
        <f t="shared" si="136"/>
        <v>0</v>
      </c>
      <c r="AW111" s="14">
        <f t="shared" si="137"/>
        <v>0</v>
      </c>
      <c r="AX111" s="14">
        <f t="shared" si="138"/>
        <v>0</v>
      </c>
      <c r="AY111" s="105">
        <f t="shared" si="139"/>
        <v>0</v>
      </c>
      <c r="AZ111" s="105">
        <f t="shared" si="140"/>
        <v>0</v>
      </c>
      <c r="BA111" s="12">
        <f t="shared" si="141"/>
        <v>0</v>
      </c>
      <c r="BB111" s="12">
        <f t="shared" si="142"/>
        <v>0</v>
      </c>
      <c r="BC111" s="12">
        <f t="shared" si="143"/>
        <v>0</v>
      </c>
      <c r="BD111" s="12">
        <f t="shared" si="144"/>
        <v>0</v>
      </c>
      <c r="BE111" s="12">
        <f>IF(U122=3,1,0)</f>
        <v>0</v>
      </c>
      <c r="BF111" s="12">
        <f t="shared" si="149"/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3.5" hidden="1" customHeight="1" thickBot="1">
      <c r="A112" s="106"/>
      <c r="B112" s="137"/>
      <c r="C112" s="130"/>
      <c r="D112" s="234">
        <f t="shared" si="148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5"/>
        <v/>
      </c>
      <c r="Q112" s="115" t="str">
        <f t="shared" si="126"/>
        <v/>
      </c>
      <c r="R112" s="114" t="str">
        <f t="shared" si="146"/>
        <v/>
      </c>
      <c r="S112" s="115" t="str">
        <f t="shared" si="127"/>
        <v/>
      </c>
      <c r="T112" s="103">
        <f t="shared" si="128"/>
        <v>0</v>
      </c>
      <c r="U112" s="104">
        <f t="shared" si="129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30"/>
        <v/>
      </c>
      <c r="AN112" s="367"/>
      <c r="AO112" s="368" t="str">
        <f t="shared" ca="1" si="147"/>
        <v/>
      </c>
      <c r="AP112" s="368"/>
      <c r="AQ112" s="105">
        <f t="shared" si="131"/>
        <v>0</v>
      </c>
      <c r="AR112" s="105">
        <f t="shared" si="132"/>
        <v>0</v>
      </c>
      <c r="AS112" s="14">
        <f t="shared" si="133"/>
        <v>0</v>
      </c>
      <c r="AT112" s="202">
        <f t="shared" si="134"/>
        <v>0</v>
      </c>
      <c r="AU112" s="105">
        <f t="shared" si="135"/>
        <v>0</v>
      </c>
      <c r="AV112" s="105">
        <f t="shared" si="136"/>
        <v>0</v>
      </c>
      <c r="AW112" s="14">
        <f t="shared" si="137"/>
        <v>0</v>
      </c>
      <c r="AX112" s="14">
        <f t="shared" si="138"/>
        <v>0</v>
      </c>
      <c r="AY112" s="105">
        <f t="shared" si="139"/>
        <v>0</v>
      </c>
      <c r="AZ112" s="105">
        <f t="shared" si="140"/>
        <v>0</v>
      </c>
      <c r="BA112" s="12">
        <f t="shared" si="141"/>
        <v>0</v>
      </c>
      <c r="BB112" s="12">
        <f t="shared" si="142"/>
        <v>0</v>
      </c>
      <c r="BC112" s="12">
        <f t="shared" si="143"/>
        <v>0</v>
      </c>
      <c r="BD112" s="12">
        <f t="shared" si="144"/>
        <v>0</v>
      </c>
      <c r="BE112" s="12">
        <f>IF(U133=3,1,0)</f>
        <v>0</v>
      </c>
      <c r="BF112" s="12">
        <f t="shared" si="149"/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3.5" hidden="1" customHeight="1" thickBot="1">
      <c r="A113" s="106"/>
      <c r="B113" s="137"/>
      <c r="C113" s="130"/>
      <c r="D113" s="234">
        <f t="shared" si="148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5"/>
        <v/>
      </c>
      <c r="Q113" s="115" t="str">
        <f t="shared" si="126"/>
        <v/>
      </c>
      <c r="R113" s="114" t="str">
        <f t="shared" si="146"/>
        <v/>
      </c>
      <c r="S113" s="115" t="str">
        <f t="shared" si="127"/>
        <v/>
      </c>
      <c r="T113" s="103">
        <f t="shared" si="128"/>
        <v>0</v>
      </c>
      <c r="U113" s="104">
        <f t="shared" si="129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30"/>
        <v/>
      </c>
      <c r="AN113" s="367"/>
      <c r="AO113" s="368" t="str">
        <f t="shared" ca="1" si="147"/>
        <v/>
      </c>
      <c r="AP113" s="368"/>
      <c r="AQ113" s="105">
        <f t="shared" si="131"/>
        <v>0</v>
      </c>
      <c r="AR113" s="105">
        <f t="shared" si="132"/>
        <v>0</v>
      </c>
      <c r="AS113" s="14">
        <f t="shared" si="133"/>
        <v>0</v>
      </c>
      <c r="AT113" s="202">
        <f t="shared" si="134"/>
        <v>0</v>
      </c>
      <c r="AU113" s="105">
        <f t="shared" si="135"/>
        <v>0</v>
      </c>
      <c r="AV113" s="105">
        <f t="shared" si="136"/>
        <v>0</v>
      </c>
      <c r="AW113" s="14">
        <f t="shared" si="137"/>
        <v>0</v>
      </c>
      <c r="AX113" s="14">
        <f t="shared" si="138"/>
        <v>0</v>
      </c>
      <c r="AY113" s="105">
        <f t="shared" si="139"/>
        <v>0</v>
      </c>
      <c r="AZ113" s="105">
        <f t="shared" si="140"/>
        <v>0</v>
      </c>
      <c r="BA113" s="12">
        <f t="shared" si="141"/>
        <v>0</v>
      </c>
      <c r="BB113" s="12">
        <f t="shared" si="142"/>
        <v>0</v>
      </c>
      <c r="BC113" s="12">
        <f t="shared" si="143"/>
        <v>0</v>
      </c>
      <c r="BD113" s="12">
        <f t="shared" si="144"/>
        <v>0</v>
      </c>
      <c r="BE113" s="12">
        <f>IF(U144=3,1,0)</f>
        <v>0</v>
      </c>
      <c r="BF113" s="12">
        <f t="shared" si="149"/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3.5" hidden="1" customHeight="1" thickBot="1">
      <c r="A114" s="116"/>
      <c r="B114" s="138"/>
      <c r="C114" s="131"/>
      <c r="D114" s="235">
        <f t="shared" si="148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5"/>
        <v/>
      </c>
      <c r="Q114" s="125" t="str">
        <f t="shared" si="126"/>
        <v/>
      </c>
      <c r="R114" s="124" t="str">
        <f t="shared" si="146"/>
        <v/>
      </c>
      <c r="S114" s="125" t="str">
        <f t="shared" si="127"/>
        <v/>
      </c>
      <c r="T114" s="103">
        <f t="shared" si="128"/>
        <v>0</v>
      </c>
      <c r="U114" s="104">
        <f t="shared" si="129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30"/>
        <v/>
      </c>
      <c r="AN114" s="370"/>
      <c r="AO114" s="371" t="str">
        <f t="shared" ca="1" si="147"/>
        <v/>
      </c>
      <c r="AP114" s="371"/>
      <c r="AQ114" s="105">
        <f t="shared" si="131"/>
        <v>0</v>
      </c>
      <c r="AR114" s="105">
        <f t="shared" si="132"/>
        <v>0</v>
      </c>
      <c r="AS114" s="14">
        <f t="shared" si="133"/>
        <v>0</v>
      </c>
      <c r="AT114" s="202">
        <f t="shared" si="134"/>
        <v>0</v>
      </c>
      <c r="AU114" s="105">
        <f t="shared" si="135"/>
        <v>0</v>
      </c>
      <c r="AV114" s="105">
        <f t="shared" si="136"/>
        <v>0</v>
      </c>
      <c r="AW114" s="14">
        <f t="shared" si="137"/>
        <v>0</v>
      </c>
      <c r="AX114" s="14">
        <f t="shared" si="138"/>
        <v>0</v>
      </c>
      <c r="AY114" s="105">
        <f t="shared" si="139"/>
        <v>0</v>
      </c>
      <c r="AZ114" s="105">
        <f t="shared" si="140"/>
        <v>0</v>
      </c>
      <c r="BA114" s="12">
        <f t="shared" si="141"/>
        <v>0</v>
      </c>
      <c r="BB114" s="12">
        <f t="shared" si="142"/>
        <v>0</v>
      </c>
      <c r="BC114" s="12">
        <f t="shared" si="143"/>
        <v>0</v>
      </c>
      <c r="BD114" s="12">
        <f t="shared" si="144"/>
        <v>0</v>
      </c>
      <c r="BE114" s="12">
        <f>IF(U155=3,1,0)</f>
        <v>0</v>
      </c>
      <c r="BF114" s="12">
        <f t="shared" si="149"/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3.5" hidden="1" customHeight="1" thickBot="1">
      <c r="A115" s="13"/>
      <c r="C115" s="14"/>
      <c r="D115" s="218"/>
      <c r="E115" s="218"/>
      <c r="T115" s="103">
        <f t="shared" si="128"/>
        <v>0</v>
      </c>
      <c r="U115" s="104">
        <f t="shared" si="129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50">SUM(BA105:BA114)</f>
        <v>0</v>
      </c>
      <c r="BB115" s="128">
        <f t="shared" si="150"/>
        <v>0</v>
      </c>
      <c r="BC115" s="128">
        <f t="shared" si="150"/>
        <v>0</v>
      </c>
      <c r="BD115" s="128">
        <f t="shared" si="150"/>
        <v>0</v>
      </c>
      <c r="BE115" s="128">
        <f t="shared" si="150"/>
        <v>0</v>
      </c>
      <c r="BF115" s="12">
        <f t="shared" si="149"/>
        <v>0</v>
      </c>
      <c r="BG115" s="128">
        <f t="shared" si="150"/>
        <v>0</v>
      </c>
      <c r="BH115" s="128">
        <f t="shared" si="150"/>
        <v>0</v>
      </c>
      <c r="BI115" s="14">
        <f>SUM(BA115:BH115)</f>
        <v>0</v>
      </c>
    </row>
    <row r="116" spans="1:61" ht="13.5" hidden="1" customHeight="1" thickBot="1">
      <c r="A116" s="93"/>
      <c r="B116" s="136"/>
      <c r="C116" s="129"/>
      <c r="D116" s="233">
        <f>E24</f>
        <v>0</v>
      </c>
      <c r="E116" s="228" t="str">
        <f>E3</f>
        <v>VBC /TFC Kaiserslautern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1">IF(G116="","",G116+I116+K116+M116+O116)</f>
        <v/>
      </c>
      <c r="R116" s="101" t="str">
        <f>IF(F116="","",AQ116+AS116+AU116+AW116+AY116)</f>
        <v/>
      </c>
      <c r="S116" s="102" t="str">
        <f t="shared" ref="S116:S125" si="152">IF(G116="","",AR116+AT116+AV116+AX116+AZ116)</f>
        <v/>
      </c>
      <c r="T116" s="103">
        <f t="shared" si="128"/>
        <v>0</v>
      </c>
      <c r="U116" s="104">
        <f t="shared" si="129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3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4">IF(F116&gt;G116,1,0)</f>
        <v>0</v>
      </c>
      <c r="AR116" s="105">
        <f t="shared" ref="AR116:AR125" si="155">IF(G116&gt;F116,1,0)</f>
        <v>0</v>
      </c>
      <c r="AS116" s="14">
        <f t="shared" ref="AS116:AS125" si="156">IF(H116&gt;I116,1,0)</f>
        <v>0</v>
      </c>
      <c r="AT116" s="202">
        <f t="shared" ref="AT116:AT125" si="157">IF(I116&gt;H116,1,0)</f>
        <v>0</v>
      </c>
      <c r="AU116" s="105">
        <f t="shared" ref="AU116:AU125" si="158">IF(J116&gt;K116,1,0)</f>
        <v>0</v>
      </c>
      <c r="AV116" s="105">
        <f t="shared" ref="AV116:AV125" si="159">IF(K116&gt;J116,1,0)</f>
        <v>0</v>
      </c>
      <c r="AW116" s="14">
        <f t="shared" ref="AW116:AW125" si="160">IF(L116&gt;M116,1,0)</f>
        <v>0</v>
      </c>
      <c r="AX116" s="14">
        <f t="shared" ref="AX116:AX125" si="161">IF(M116&gt;L116,1,0)</f>
        <v>0</v>
      </c>
      <c r="AY116" s="105">
        <f t="shared" ref="AY116:AY125" si="162">IF(N116&gt;O116,1,0)</f>
        <v>0</v>
      </c>
      <c r="AZ116" s="105">
        <f t="shared" ref="AZ116:AZ125" si="163">IF(O116&gt;N116,1,0)</f>
        <v>0</v>
      </c>
      <c r="BA116" s="12">
        <f t="shared" si="141"/>
        <v>0</v>
      </c>
      <c r="BB116" s="12">
        <f t="shared" si="142"/>
        <v>0</v>
      </c>
      <c r="BC116" s="12">
        <f t="shared" si="143"/>
        <v>0</v>
      </c>
      <c r="BD116" s="12">
        <f t="shared" si="144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3.5" hidden="1" customHeight="1" thickBot="1">
      <c r="A117" s="106"/>
      <c r="B117" s="137"/>
      <c r="C117" s="130"/>
      <c r="D117" s="234">
        <f>D116</f>
        <v>0</v>
      </c>
      <c r="E117" s="230" t="str">
        <f>E6</f>
        <v>SV Miesenbach (MP)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4">IF(F117="","",F117+H117+J117+L117+N117)</f>
        <v/>
      </c>
      <c r="Q117" s="115" t="str">
        <f t="shared" si="151"/>
        <v/>
      </c>
      <c r="R117" s="114" t="str">
        <f t="shared" ref="R117:R125" si="165">IF(F117="","",AQ117+AS117+AU117+AW117+AY117)</f>
        <v/>
      </c>
      <c r="S117" s="115" t="str">
        <f t="shared" si="152"/>
        <v/>
      </c>
      <c r="T117" s="103">
        <f t="shared" si="128"/>
        <v>0</v>
      </c>
      <c r="U117" s="104">
        <f t="shared" si="129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3"/>
        <v/>
      </c>
      <c r="AN117" s="367"/>
      <c r="AO117" s="368" t="str">
        <f t="shared" ref="AO117:AO125" ca="1" si="166">IF(U117&lt;&gt;"","",IF(C117="","",IF(C117&lt;TODAY(),"offen","")))</f>
        <v/>
      </c>
      <c r="AP117" s="368"/>
      <c r="AQ117" s="105">
        <f t="shared" si="154"/>
        <v>0</v>
      </c>
      <c r="AR117" s="105">
        <f t="shared" si="155"/>
        <v>0</v>
      </c>
      <c r="AS117" s="14">
        <f t="shared" si="156"/>
        <v>0</v>
      </c>
      <c r="AT117" s="202">
        <f t="shared" si="157"/>
        <v>0</v>
      </c>
      <c r="AU117" s="105">
        <f t="shared" si="158"/>
        <v>0</v>
      </c>
      <c r="AV117" s="105">
        <f t="shared" si="159"/>
        <v>0</v>
      </c>
      <c r="AW117" s="14">
        <f t="shared" si="160"/>
        <v>0</v>
      </c>
      <c r="AX117" s="14">
        <f t="shared" si="161"/>
        <v>0</v>
      </c>
      <c r="AY117" s="105">
        <f t="shared" si="162"/>
        <v>0</v>
      </c>
      <c r="AZ117" s="105">
        <f t="shared" si="163"/>
        <v>0</v>
      </c>
      <c r="BA117" s="12">
        <f t="shared" si="141"/>
        <v>0</v>
      </c>
      <c r="BB117" s="12">
        <f t="shared" si="142"/>
        <v>0</v>
      </c>
      <c r="BC117" s="12">
        <f t="shared" si="143"/>
        <v>0</v>
      </c>
      <c r="BD117" s="12">
        <f t="shared" si="144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3.5" hidden="1" customHeight="1" thickBot="1">
      <c r="A118" s="106"/>
      <c r="B118" s="137"/>
      <c r="C118" s="130"/>
      <c r="D118" s="234">
        <f t="shared" ref="D118:D125" si="167">D117</f>
        <v>0</v>
      </c>
      <c r="E118" s="230" t="str">
        <f>E9</f>
        <v>Rodenbach/Weilerbach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4"/>
        <v/>
      </c>
      <c r="Q118" s="115" t="str">
        <f t="shared" si="151"/>
        <v/>
      </c>
      <c r="R118" s="114" t="str">
        <f t="shared" si="165"/>
        <v/>
      </c>
      <c r="S118" s="115" t="str">
        <f t="shared" si="152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9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3"/>
        <v/>
      </c>
      <c r="AN118" s="367"/>
      <c r="AO118" s="368" t="str">
        <f t="shared" ca="1" si="166"/>
        <v/>
      </c>
      <c r="AP118" s="368"/>
      <c r="AQ118" s="105">
        <f t="shared" si="154"/>
        <v>0</v>
      </c>
      <c r="AR118" s="105">
        <f t="shared" si="155"/>
        <v>0</v>
      </c>
      <c r="AS118" s="14">
        <f t="shared" si="156"/>
        <v>0</v>
      </c>
      <c r="AT118" s="202">
        <f t="shared" si="157"/>
        <v>0</v>
      </c>
      <c r="AU118" s="105">
        <f t="shared" si="158"/>
        <v>0</v>
      </c>
      <c r="AV118" s="105">
        <f t="shared" si="159"/>
        <v>0</v>
      </c>
      <c r="AW118" s="14">
        <f t="shared" si="160"/>
        <v>0</v>
      </c>
      <c r="AX118" s="14">
        <f t="shared" si="161"/>
        <v>0</v>
      </c>
      <c r="AY118" s="105">
        <f t="shared" si="162"/>
        <v>0</v>
      </c>
      <c r="AZ118" s="105">
        <f t="shared" si="163"/>
        <v>0</v>
      </c>
      <c r="BA118" s="12">
        <f t="shared" si="141"/>
        <v>0</v>
      </c>
      <c r="BB118" s="12">
        <f t="shared" si="142"/>
        <v>0</v>
      </c>
      <c r="BC118" s="12">
        <f t="shared" si="143"/>
        <v>0</v>
      </c>
      <c r="BD118" s="12">
        <f t="shared" si="144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3.5" hidden="1" customHeight="1" thickBot="1">
      <c r="A119" s="106"/>
      <c r="B119" s="137"/>
      <c r="C119" s="130"/>
      <c r="D119" s="234">
        <f t="shared" si="167"/>
        <v>0</v>
      </c>
      <c r="E119" s="230" t="str">
        <f>E12</f>
        <v>TV Rodenbach Ladies II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4"/>
        <v/>
      </c>
      <c r="Q119" s="115" t="str">
        <f t="shared" si="151"/>
        <v/>
      </c>
      <c r="R119" s="114" t="str">
        <f t="shared" si="165"/>
        <v/>
      </c>
      <c r="S119" s="115" t="str">
        <f t="shared" si="152"/>
        <v/>
      </c>
      <c r="T119" s="103">
        <f t="shared" si="128"/>
        <v>0</v>
      </c>
      <c r="U119" s="104">
        <f t="shared" si="129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3"/>
        <v/>
      </c>
      <c r="AN119" s="372"/>
      <c r="AO119" s="368" t="str">
        <f t="shared" ca="1" si="166"/>
        <v/>
      </c>
      <c r="AP119" s="368"/>
      <c r="AQ119" s="105">
        <f t="shared" si="154"/>
        <v>0</v>
      </c>
      <c r="AR119" s="105">
        <f t="shared" si="155"/>
        <v>0</v>
      </c>
      <c r="AS119" s="14">
        <f t="shared" si="156"/>
        <v>0</v>
      </c>
      <c r="AT119" s="202">
        <f t="shared" si="157"/>
        <v>0</v>
      </c>
      <c r="AU119" s="105">
        <f t="shared" si="158"/>
        <v>0</v>
      </c>
      <c r="AV119" s="105">
        <f t="shared" si="159"/>
        <v>0</v>
      </c>
      <c r="AW119" s="14">
        <f t="shared" si="160"/>
        <v>0</v>
      </c>
      <c r="AX119" s="14">
        <f t="shared" si="161"/>
        <v>0</v>
      </c>
      <c r="AY119" s="105">
        <f t="shared" si="162"/>
        <v>0</v>
      </c>
      <c r="AZ119" s="105">
        <f t="shared" si="163"/>
        <v>0</v>
      </c>
      <c r="BA119" s="12">
        <f t="shared" si="141"/>
        <v>0</v>
      </c>
      <c r="BB119" s="12">
        <f t="shared" si="142"/>
        <v>0</v>
      </c>
      <c r="BC119" s="12">
        <f t="shared" si="143"/>
        <v>0</v>
      </c>
      <c r="BD119" s="12">
        <f t="shared" si="144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3.5" hidden="1" customHeight="1" thickBot="1">
      <c r="A120" s="106"/>
      <c r="B120" s="137"/>
      <c r="C120" s="130"/>
      <c r="D120" s="234">
        <f t="shared" si="167"/>
        <v>0</v>
      </c>
      <c r="E120" s="230">
        <f>E15</f>
        <v>0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4"/>
        <v/>
      </c>
      <c r="Q120" s="115" t="str">
        <f t="shared" si="151"/>
        <v/>
      </c>
      <c r="R120" s="114" t="str">
        <f t="shared" si="165"/>
        <v/>
      </c>
      <c r="S120" s="115" t="str">
        <f t="shared" si="152"/>
        <v/>
      </c>
      <c r="T120" s="103">
        <f t="shared" si="128"/>
        <v>0</v>
      </c>
      <c r="U120" s="104">
        <f t="shared" si="129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3"/>
        <v/>
      </c>
      <c r="AN120" s="367"/>
      <c r="AO120" s="368" t="str">
        <f t="shared" ca="1" si="166"/>
        <v/>
      </c>
      <c r="AP120" s="368"/>
      <c r="AQ120" s="105">
        <f t="shared" si="154"/>
        <v>0</v>
      </c>
      <c r="AR120" s="105">
        <f t="shared" si="155"/>
        <v>0</v>
      </c>
      <c r="AS120" s="14">
        <f t="shared" si="156"/>
        <v>0</v>
      </c>
      <c r="AT120" s="202">
        <f t="shared" si="157"/>
        <v>0</v>
      </c>
      <c r="AU120" s="105">
        <f t="shared" si="158"/>
        <v>0</v>
      </c>
      <c r="AV120" s="105">
        <f t="shared" si="159"/>
        <v>0</v>
      </c>
      <c r="AW120" s="14">
        <f t="shared" si="160"/>
        <v>0</v>
      </c>
      <c r="AX120" s="14">
        <f t="shared" si="161"/>
        <v>0</v>
      </c>
      <c r="AY120" s="105">
        <f t="shared" si="162"/>
        <v>0</v>
      </c>
      <c r="AZ120" s="105">
        <f t="shared" si="163"/>
        <v>0</v>
      </c>
      <c r="BA120" s="12">
        <f t="shared" si="141"/>
        <v>0</v>
      </c>
      <c r="BB120" s="12">
        <f t="shared" si="142"/>
        <v>0</v>
      </c>
      <c r="BC120" s="12">
        <f t="shared" si="143"/>
        <v>0</v>
      </c>
      <c r="BD120" s="12">
        <f t="shared" si="144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3.5" hidden="1" customHeight="1" thickBot="1">
      <c r="A121" s="106"/>
      <c r="B121" s="137"/>
      <c r="C121" s="130"/>
      <c r="D121" s="234">
        <f t="shared" si="167"/>
        <v>0</v>
      </c>
      <c r="E121" s="230">
        <f>E18</f>
        <v>0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4"/>
        <v/>
      </c>
      <c r="Q121" s="115" t="str">
        <f t="shared" si="151"/>
        <v/>
      </c>
      <c r="R121" s="114" t="str">
        <f t="shared" si="165"/>
        <v/>
      </c>
      <c r="S121" s="115" t="str">
        <f t="shared" si="152"/>
        <v/>
      </c>
      <c r="T121" s="103">
        <f t="shared" si="128"/>
        <v>0</v>
      </c>
      <c r="U121" s="104">
        <f t="shared" si="129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3"/>
        <v/>
      </c>
      <c r="AN121" s="367"/>
      <c r="AO121" s="368" t="str">
        <f t="shared" ca="1" si="166"/>
        <v/>
      </c>
      <c r="AP121" s="368"/>
      <c r="AQ121" s="105">
        <f t="shared" si="154"/>
        <v>0</v>
      </c>
      <c r="AR121" s="105">
        <f t="shared" si="155"/>
        <v>0</v>
      </c>
      <c r="AS121" s="14">
        <f t="shared" si="156"/>
        <v>0</v>
      </c>
      <c r="AT121" s="202">
        <f t="shared" si="157"/>
        <v>0</v>
      </c>
      <c r="AU121" s="105">
        <f t="shared" si="158"/>
        <v>0</v>
      </c>
      <c r="AV121" s="105">
        <f t="shared" si="159"/>
        <v>0</v>
      </c>
      <c r="AW121" s="14">
        <f t="shared" si="160"/>
        <v>0</v>
      </c>
      <c r="AX121" s="14">
        <f t="shared" si="161"/>
        <v>0</v>
      </c>
      <c r="AY121" s="105">
        <f t="shared" si="162"/>
        <v>0</v>
      </c>
      <c r="AZ121" s="105">
        <f t="shared" si="163"/>
        <v>0</v>
      </c>
      <c r="BA121" s="12">
        <f t="shared" si="141"/>
        <v>0</v>
      </c>
      <c r="BB121" s="12">
        <f t="shared" si="142"/>
        <v>0</v>
      </c>
      <c r="BC121" s="12">
        <f t="shared" si="143"/>
        <v>0</v>
      </c>
      <c r="BD121" s="12">
        <f t="shared" si="144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3.5" hidden="1" customHeight="1" thickBot="1">
      <c r="A122" s="106"/>
      <c r="B122" s="137"/>
      <c r="C122" s="130"/>
      <c r="D122" s="234">
        <f t="shared" si="167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4"/>
        <v/>
      </c>
      <c r="Q122" s="115" t="str">
        <f t="shared" si="151"/>
        <v/>
      </c>
      <c r="R122" s="114" t="str">
        <f t="shared" si="165"/>
        <v/>
      </c>
      <c r="S122" s="115" t="str">
        <f t="shared" si="152"/>
        <v/>
      </c>
      <c r="T122" s="103">
        <f t="shared" si="128"/>
        <v>0</v>
      </c>
      <c r="U122" s="104">
        <f t="shared" si="129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3"/>
        <v/>
      </c>
      <c r="AN122" s="367"/>
      <c r="AO122" s="368" t="str">
        <f t="shared" ca="1" si="166"/>
        <v/>
      </c>
      <c r="AP122" s="368"/>
      <c r="AQ122" s="105">
        <f t="shared" si="154"/>
        <v>0</v>
      </c>
      <c r="AR122" s="105">
        <f t="shared" si="155"/>
        <v>0</v>
      </c>
      <c r="AS122" s="14">
        <f t="shared" si="156"/>
        <v>0</v>
      </c>
      <c r="AT122" s="202">
        <f t="shared" si="157"/>
        <v>0</v>
      </c>
      <c r="AU122" s="105">
        <f t="shared" si="158"/>
        <v>0</v>
      </c>
      <c r="AV122" s="105">
        <f t="shared" si="159"/>
        <v>0</v>
      </c>
      <c r="AW122" s="14">
        <f t="shared" si="160"/>
        <v>0</v>
      </c>
      <c r="AX122" s="14">
        <f t="shared" si="161"/>
        <v>0</v>
      </c>
      <c r="AY122" s="105">
        <f t="shared" si="162"/>
        <v>0</v>
      </c>
      <c r="AZ122" s="105">
        <f t="shared" si="163"/>
        <v>0</v>
      </c>
      <c r="BA122" s="12">
        <f t="shared" si="141"/>
        <v>0</v>
      </c>
      <c r="BB122" s="12">
        <f t="shared" si="142"/>
        <v>0</v>
      </c>
      <c r="BC122" s="12">
        <f t="shared" si="143"/>
        <v>0</v>
      </c>
      <c r="BD122" s="12">
        <f t="shared" si="144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3.5" hidden="1" customHeight="1" thickBot="1">
      <c r="A123" s="106"/>
      <c r="B123" s="137"/>
      <c r="C123" s="130"/>
      <c r="D123" s="234">
        <f t="shared" si="167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4"/>
        <v/>
      </c>
      <c r="Q123" s="115" t="str">
        <f t="shared" si="151"/>
        <v/>
      </c>
      <c r="R123" s="114" t="str">
        <f t="shared" si="165"/>
        <v/>
      </c>
      <c r="S123" s="115" t="str">
        <f t="shared" si="152"/>
        <v/>
      </c>
      <c r="T123" s="103">
        <f t="shared" si="128"/>
        <v>0</v>
      </c>
      <c r="U123" s="104">
        <f t="shared" si="129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3"/>
        <v/>
      </c>
      <c r="AN123" s="367"/>
      <c r="AO123" s="368" t="str">
        <f t="shared" ca="1" si="166"/>
        <v/>
      </c>
      <c r="AP123" s="368"/>
      <c r="AQ123" s="105">
        <f t="shared" si="154"/>
        <v>0</v>
      </c>
      <c r="AR123" s="105">
        <f t="shared" si="155"/>
        <v>0</v>
      </c>
      <c r="AS123" s="14">
        <f t="shared" si="156"/>
        <v>0</v>
      </c>
      <c r="AT123" s="202">
        <f t="shared" si="157"/>
        <v>0</v>
      </c>
      <c r="AU123" s="105">
        <f t="shared" si="158"/>
        <v>0</v>
      </c>
      <c r="AV123" s="105">
        <f t="shared" si="159"/>
        <v>0</v>
      </c>
      <c r="AW123" s="14">
        <f t="shared" si="160"/>
        <v>0</v>
      </c>
      <c r="AX123" s="14">
        <f t="shared" si="161"/>
        <v>0</v>
      </c>
      <c r="AY123" s="105">
        <f t="shared" si="162"/>
        <v>0</v>
      </c>
      <c r="AZ123" s="105">
        <f t="shared" si="163"/>
        <v>0</v>
      </c>
      <c r="BA123" s="12">
        <f t="shared" si="141"/>
        <v>0</v>
      </c>
      <c r="BB123" s="12">
        <f t="shared" si="142"/>
        <v>0</v>
      </c>
      <c r="BC123" s="12">
        <f t="shared" si="143"/>
        <v>0</v>
      </c>
      <c r="BD123" s="12">
        <f t="shared" si="144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3.5" hidden="1" customHeight="1" thickBot="1">
      <c r="A124" s="106"/>
      <c r="B124" s="137"/>
      <c r="C124" s="130"/>
      <c r="D124" s="234">
        <f t="shared" si="167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4"/>
        <v/>
      </c>
      <c r="Q124" s="115" t="str">
        <f t="shared" si="151"/>
        <v/>
      </c>
      <c r="R124" s="114" t="str">
        <f t="shared" si="165"/>
        <v/>
      </c>
      <c r="S124" s="115" t="str">
        <f t="shared" si="152"/>
        <v/>
      </c>
      <c r="T124" s="103">
        <f t="shared" si="128"/>
        <v>0</v>
      </c>
      <c r="U124" s="104">
        <f t="shared" si="129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3"/>
        <v/>
      </c>
      <c r="AN124" s="367"/>
      <c r="AO124" s="368" t="str">
        <f t="shared" ca="1" si="166"/>
        <v/>
      </c>
      <c r="AP124" s="368"/>
      <c r="AQ124" s="105">
        <f t="shared" si="154"/>
        <v>0</v>
      </c>
      <c r="AR124" s="105">
        <f t="shared" si="155"/>
        <v>0</v>
      </c>
      <c r="AS124" s="14">
        <f t="shared" si="156"/>
        <v>0</v>
      </c>
      <c r="AT124" s="202">
        <f t="shared" si="157"/>
        <v>0</v>
      </c>
      <c r="AU124" s="105">
        <f t="shared" si="158"/>
        <v>0</v>
      </c>
      <c r="AV124" s="105">
        <f t="shared" si="159"/>
        <v>0</v>
      </c>
      <c r="AW124" s="14">
        <f t="shared" si="160"/>
        <v>0</v>
      </c>
      <c r="AX124" s="14">
        <f t="shared" si="161"/>
        <v>0</v>
      </c>
      <c r="AY124" s="105">
        <f t="shared" si="162"/>
        <v>0</v>
      </c>
      <c r="AZ124" s="105">
        <f t="shared" si="163"/>
        <v>0</v>
      </c>
      <c r="BA124" s="12">
        <f t="shared" si="141"/>
        <v>0</v>
      </c>
      <c r="BB124" s="12">
        <f t="shared" si="142"/>
        <v>0</v>
      </c>
      <c r="BC124" s="12">
        <f t="shared" si="143"/>
        <v>0</v>
      </c>
      <c r="BD124" s="12">
        <f t="shared" si="144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3.5" hidden="1" customHeight="1" thickBot="1">
      <c r="A125" s="116"/>
      <c r="B125" s="138"/>
      <c r="C125" s="131"/>
      <c r="D125" s="235">
        <f t="shared" si="167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4"/>
        <v/>
      </c>
      <c r="Q125" s="125" t="str">
        <f t="shared" si="151"/>
        <v/>
      </c>
      <c r="R125" s="124" t="str">
        <f t="shared" si="165"/>
        <v/>
      </c>
      <c r="S125" s="125" t="str">
        <f t="shared" si="152"/>
        <v/>
      </c>
      <c r="T125" s="103">
        <f t="shared" si="128"/>
        <v>0</v>
      </c>
      <c r="U125" s="104">
        <f t="shared" si="129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3"/>
        <v/>
      </c>
      <c r="AN125" s="370"/>
      <c r="AO125" s="371" t="str">
        <f t="shared" ca="1" si="166"/>
        <v/>
      </c>
      <c r="AP125" s="371"/>
      <c r="AQ125" s="105">
        <f t="shared" si="154"/>
        <v>0</v>
      </c>
      <c r="AR125" s="105">
        <f t="shared" si="155"/>
        <v>0</v>
      </c>
      <c r="AS125" s="14">
        <f t="shared" si="156"/>
        <v>0</v>
      </c>
      <c r="AT125" s="202">
        <f t="shared" si="157"/>
        <v>0</v>
      </c>
      <c r="AU125" s="105">
        <f t="shared" si="158"/>
        <v>0</v>
      </c>
      <c r="AV125" s="105">
        <f t="shared" si="159"/>
        <v>0</v>
      </c>
      <c r="AW125" s="14">
        <f t="shared" si="160"/>
        <v>0</v>
      </c>
      <c r="AX125" s="14">
        <f t="shared" si="161"/>
        <v>0</v>
      </c>
      <c r="AY125" s="105">
        <f t="shared" si="162"/>
        <v>0</v>
      </c>
      <c r="AZ125" s="105">
        <f t="shared" si="163"/>
        <v>0</v>
      </c>
      <c r="BA125" s="12">
        <f t="shared" si="141"/>
        <v>0</v>
      </c>
      <c r="BB125" s="12">
        <f t="shared" si="142"/>
        <v>0</v>
      </c>
      <c r="BC125" s="12">
        <f t="shared" si="143"/>
        <v>0</v>
      </c>
      <c r="BD125" s="12">
        <f t="shared" si="144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3.5" hidden="1" customHeight="1" thickBot="1">
      <c r="A126" s="13"/>
      <c r="C126" s="14"/>
      <c r="D126" s="218"/>
      <c r="E126" s="218"/>
      <c r="T126" s="103">
        <f t="shared" si="128"/>
        <v>0</v>
      </c>
      <c r="U126" s="104">
        <f t="shared" si="129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8">SUM(BA116:BA125)</f>
        <v>0</v>
      </c>
      <c r="BB126" s="128">
        <f t="shared" si="168"/>
        <v>0</v>
      </c>
      <c r="BC126" s="128">
        <f t="shared" si="168"/>
        <v>0</v>
      </c>
      <c r="BD126" s="128">
        <f t="shared" si="168"/>
        <v>0</v>
      </c>
      <c r="BE126" s="128">
        <f t="shared" si="168"/>
        <v>0</v>
      </c>
      <c r="BF126" s="128">
        <f t="shared" si="168"/>
        <v>0</v>
      </c>
      <c r="BG126" s="128">
        <f t="shared" si="168"/>
        <v>0</v>
      </c>
      <c r="BH126" s="128">
        <f t="shared" si="168"/>
        <v>0</v>
      </c>
      <c r="BI126" s="14">
        <f>SUM(BA126:BH126)</f>
        <v>0</v>
      </c>
    </row>
    <row r="127" spans="1:61" ht="13.5" hidden="1" customHeight="1" thickBot="1">
      <c r="A127" s="93"/>
      <c r="B127" s="136"/>
      <c r="C127" s="129"/>
      <c r="D127" s="233">
        <f>E27</f>
        <v>0</v>
      </c>
      <c r="E127" s="228" t="str">
        <f>E3</f>
        <v>VBC /TFC Kaiserslautern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9">IF(G127="","",G127+I127+K127+M127+O127)</f>
        <v/>
      </c>
      <c r="R127" s="101" t="str">
        <f>IF(F127="","",AQ127+AS127+AU127+AW127+AY127)</f>
        <v/>
      </c>
      <c r="S127" s="102" t="str">
        <f t="shared" ref="S127:S136" si="170">IF(G127="","",AR127+AT127+AV127+AX127+AZ127)</f>
        <v/>
      </c>
      <c r="T127" s="103">
        <f t="shared" si="128"/>
        <v>0</v>
      </c>
      <c r="U127" s="104">
        <f t="shared" si="129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1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2">IF(F127&gt;G127,1,0)</f>
        <v>0</v>
      </c>
      <c r="AR127" s="105">
        <f t="shared" ref="AR127:AR136" si="173">IF(G127&gt;F127,1,0)</f>
        <v>0</v>
      </c>
      <c r="AS127" s="14">
        <f t="shared" ref="AS127:AS136" si="174">IF(H127&gt;I127,1,0)</f>
        <v>0</v>
      </c>
      <c r="AT127" s="202">
        <f t="shared" ref="AT127:AT136" si="175">IF(I127&gt;H127,1,0)</f>
        <v>0</v>
      </c>
      <c r="AU127" s="105">
        <f t="shared" ref="AU127:AU136" si="176">IF(J127&gt;K127,1,0)</f>
        <v>0</v>
      </c>
      <c r="AV127" s="105">
        <f t="shared" ref="AV127:AV136" si="177">IF(K127&gt;J127,1,0)</f>
        <v>0</v>
      </c>
      <c r="AW127" s="14">
        <f t="shared" ref="AW127:AW136" si="178">IF(L127&gt;M127,1,0)</f>
        <v>0</v>
      </c>
      <c r="AX127" s="14">
        <f t="shared" ref="AX127:AX136" si="179">IF(M127&gt;L127,1,0)</f>
        <v>0</v>
      </c>
      <c r="AY127" s="105">
        <f t="shared" ref="AY127:AY136" si="180">IF(N127&gt;O127,1,0)</f>
        <v>0</v>
      </c>
      <c r="AZ127" s="105">
        <f t="shared" ref="AZ127:AZ136" si="181">IF(O127&gt;N127,1,0)</f>
        <v>0</v>
      </c>
      <c r="BA127" s="12">
        <f t="shared" si="141"/>
        <v>0</v>
      </c>
      <c r="BB127" s="12">
        <f t="shared" si="142"/>
        <v>0</v>
      </c>
      <c r="BC127" s="12">
        <f t="shared" si="143"/>
        <v>0</v>
      </c>
      <c r="BD127" s="12">
        <f t="shared" si="144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3.5" hidden="1" customHeight="1" thickBot="1">
      <c r="A128" s="106"/>
      <c r="B128" s="137"/>
      <c r="C128" s="130"/>
      <c r="D128" s="234">
        <f>D127</f>
        <v>0</v>
      </c>
      <c r="E128" s="230" t="str">
        <f>E6</f>
        <v>SV Miesenbach (MP)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2">IF(F128="","",F128+H128+J128+L128+N128)</f>
        <v/>
      </c>
      <c r="Q128" s="115" t="str">
        <f t="shared" si="169"/>
        <v/>
      </c>
      <c r="R128" s="114" t="str">
        <f t="shared" ref="R128:R136" si="183">IF(F128="","",AQ128+AS128+AU128+AW128+AY128)</f>
        <v/>
      </c>
      <c r="S128" s="115" t="str">
        <f t="shared" si="170"/>
        <v/>
      </c>
      <c r="T128" s="103">
        <f t="shared" si="128"/>
        <v>0</v>
      </c>
      <c r="U128" s="104">
        <f t="shared" si="129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1"/>
        <v/>
      </c>
      <c r="AN128" s="367"/>
      <c r="AO128" s="368" t="str">
        <f t="shared" ref="AO128:AO136" ca="1" si="184">IF(U128&lt;&gt;"","",IF(C128="","",IF(C128&lt;TODAY(),"offen","")))</f>
        <v/>
      </c>
      <c r="AP128" s="368"/>
      <c r="AQ128" s="105">
        <f t="shared" si="172"/>
        <v>0</v>
      </c>
      <c r="AR128" s="105">
        <f t="shared" si="173"/>
        <v>0</v>
      </c>
      <c r="AS128" s="14">
        <f t="shared" si="174"/>
        <v>0</v>
      </c>
      <c r="AT128" s="202">
        <f t="shared" si="175"/>
        <v>0</v>
      </c>
      <c r="AU128" s="105">
        <f t="shared" si="176"/>
        <v>0</v>
      </c>
      <c r="AV128" s="105">
        <f t="shared" si="177"/>
        <v>0</v>
      </c>
      <c r="AW128" s="14">
        <f t="shared" si="178"/>
        <v>0</v>
      </c>
      <c r="AX128" s="14">
        <f t="shared" si="179"/>
        <v>0</v>
      </c>
      <c r="AY128" s="105">
        <f t="shared" si="180"/>
        <v>0</v>
      </c>
      <c r="AZ128" s="105">
        <f t="shared" si="181"/>
        <v>0</v>
      </c>
      <c r="BA128" s="12">
        <f t="shared" si="141"/>
        <v>0</v>
      </c>
      <c r="BB128" s="12">
        <f t="shared" si="142"/>
        <v>0</v>
      </c>
      <c r="BC128" s="12">
        <f t="shared" si="143"/>
        <v>0</v>
      </c>
      <c r="BD128" s="12">
        <f t="shared" si="144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3.5" hidden="1" customHeight="1" thickBot="1">
      <c r="A129" s="106"/>
      <c r="B129" s="137"/>
      <c r="C129" s="130"/>
      <c r="D129" s="234">
        <f t="shared" ref="D129:D136" si="185">D128</f>
        <v>0</v>
      </c>
      <c r="E129" s="230" t="str">
        <f>E9</f>
        <v>Rodenbach/Weilerbach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2"/>
        <v/>
      </c>
      <c r="Q129" s="115" t="str">
        <f t="shared" si="169"/>
        <v/>
      </c>
      <c r="R129" s="114" t="str">
        <f t="shared" si="183"/>
        <v/>
      </c>
      <c r="S129" s="115" t="str">
        <f t="shared" si="170"/>
        <v/>
      </c>
      <c r="T129" s="103">
        <f t="shared" si="128"/>
        <v>0</v>
      </c>
      <c r="U129" s="104">
        <f t="shared" si="129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1"/>
        <v/>
      </c>
      <c r="AN129" s="367"/>
      <c r="AO129" s="368" t="str">
        <f t="shared" ca="1" si="184"/>
        <v/>
      </c>
      <c r="AP129" s="368"/>
      <c r="AQ129" s="105">
        <f t="shared" si="172"/>
        <v>0</v>
      </c>
      <c r="AR129" s="105">
        <f t="shared" si="173"/>
        <v>0</v>
      </c>
      <c r="AS129" s="14">
        <f t="shared" si="174"/>
        <v>0</v>
      </c>
      <c r="AT129" s="202">
        <f t="shared" si="175"/>
        <v>0</v>
      </c>
      <c r="AU129" s="105">
        <f t="shared" si="176"/>
        <v>0</v>
      </c>
      <c r="AV129" s="105">
        <f t="shared" si="177"/>
        <v>0</v>
      </c>
      <c r="AW129" s="14">
        <f t="shared" si="178"/>
        <v>0</v>
      </c>
      <c r="AX129" s="14">
        <f t="shared" si="179"/>
        <v>0</v>
      </c>
      <c r="AY129" s="105">
        <f t="shared" si="180"/>
        <v>0</v>
      </c>
      <c r="AZ129" s="105">
        <f t="shared" si="181"/>
        <v>0</v>
      </c>
      <c r="BA129" s="12">
        <f t="shared" si="141"/>
        <v>0</v>
      </c>
      <c r="BB129" s="12">
        <f t="shared" si="142"/>
        <v>0</v>
      </c>
      <c r="BC129" s="12">
        <f t="shared" si="143"/>
        <v>0</v>
      </c>
      <c r="BD129" s="12">
        <f t="shared" si="144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3.5" hidden="1" customHeight="1" thickBot="1">
      <c r="A130" s="106"/>
      <c r="B130" s="137"/>
      <c r="C130" s="130"/>
      <c r="D130" s="234">
        <f t="shared" si="185"/>
        <v>0</v>
      </c>
      <c r="E130" s="230" t="str">
        <f>E12</f>
        <v>TV Rodenbach Ladies II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2"/>
        <v/>
      </c>
      <c r="Q130" s="115" t="str">
        <f t="shared" si="169"/>
        <v/>
      </c>
      <c r="R130" s="114" t="str">
        <f t="shared" si="183"/>
        <v/>
      </c>
      <c r="S130" s="115" t="str">
        <f t="shared" si="170"/>
        <v/>
      </c>
      <c r="T130" s="103">
        <f t="shared" si="128"/>
        <v>0</v>
      </c>
      <c r="U130" s="104">
        <f t="shared" si="129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1"/>
        <v/>
      </c>
      <c r="AN130" s="372"/>
      <c r="AO130" s="368" t="str">
        <f t="shared" ca="1" si="184"/>
        <v/>
      </c>
      <c r="AP130" s="368"/>
      <c r="AQ130" s="105">
        <f t="shared" si="172"/>
        <v>0</v>
      </c>
      <c r="AR130" s="105">
        <f t="shared" si="173"/>
        <v>0</v>
      </c>
      <c r="AS130" s="14">
        <f t="shared" si="174"/>
        <v>0</v>
      </c>
      <c r="AT130" s="202">
        <f t="shared" si="175"/>
        <v>0</v>
      </c>
      <c r="AU130" s="105">
        <f t="shared" si="176"/>
        <v>0</v>
      </c>
      <c r="AV130" s="105">
        <f t="shared" si="177"/>
        <v>0</v>
      </c>
      <c r="AW130" s="14">
        <f t="shared" si="178"/>
        <v>0</v>
      </c>
      <c r="AX130" s="14">
        <f t="shared" si="179"/>
        <v>0</v>
      </c>
      <c r="AY130" s="105">
        <f t="shared" si="180"/>
        <v>0</v>
      </c>
      <c r="AZ130" s="105">
        <f t="shared" si="181"/>
        <v>0</v>
      </c>
      <c r="BA130" s="12">
        <f t="shared" si="141"/>
        <v>0</v>
      </c>
      <c r="BB130" s="12">
        <f t="shared" si="142"/>
        <v>0</v>
      </c>
      <c r="BC130" s="12">
        <f t="shared" si="143"/>
        <v>0</v>
      </c>
      <c r="BD130" s="12">
        <f t="shared" si="144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3.5" hidden="1" customHeight="1" thickBot="1">
      <c r="A131" s="106"/>
      <c r="B131" s="137"/>
      <c r="C131" s="130"/>
      <c r="D131" s="234">
        <f t="shared" si="185"/>
        <v>0</v>
      </c>
      <c r="E131" s="230">
        <f>E15</f>
        <v>0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2"/>
        <v/>
      </c>
      <c r="Q131" s="115" t="str">
        <f t="shared" si="169"/>
        <v/>
      </c>
      <c r="R131" s="114" t="str">
        <f t="shared" si="183"/>
        <v/>
      </c>
      <c r="S131" s="115" t="str">
        <f t="shared" si="170"/>
        <v/>
      </c>
      <c r="T131" s="103">
        <f t="shared" si="128"/>
        <v>0</v>
      </c>
      <c r="U131" s="104">
        <f t="shared" si="129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1"/>
        <v/>
      </c>
      <c r="AN131" s="367"/>
      <c r="AO131" s="368" t="str">
        <f t="shared" ca="1" si="184"/>
        <v/>
      </c>
      <c r="AP131" s="368"/>
      <c r="AQ131" s="105">
        <f t="shared" si="172"/>
        <v>0</v>
      </c>
      <c r="AR131" s="105">
        <f t="shared" si="173"/>
        <v>0</v>
      </c>
      <c r="AS131" s="14">
        <f t="shared" si="174"/>
        <v>0</v>
      </c>
      <c r="AT131" s="202">
        <f t="shared" si="175"/>
        <v>0</v>
      </c>
      <c r="AU131" s="105">
        <f t="shared" si="176"/>
        <v>0</v>
      </c>
      <c r="AV131" s="105">
        <f t="shared" si="177"/>
        <v>0</v>
      </c>
      <c r="AW131" s="14">
        <f t="shared" si="178"/>
        <v>0</v>
      </c>
      <c r="AX131" s="14">
        <f t="shared" si="179"/>
        <v>0</v>
      </c>
      <c r="AY131" s="105">
        <f t="shared" si="180"/>
        <v>0</v>
      </c>
      <c r="AZ131" s="105">
        <f t="shared" si="181"/>
        <v>0</v>
      </c>
      <c r="BA131" s="12">
        <f t="shared" si="141"/>
        <v>0</v>
      </c>
      <c r="BB131" s="12">
        <f t="shared" si="142"/>
        <v>0</v>
      </c>
      <c r="BC131" s="12">
        <f t="shared" si="143"/>
        <v>0</v>
      </c>
      <c r="BD131" s="12">
        <f t="shared" si="144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3.5" hidden="1" customHeight="1" thickBot="1">
      <c r="A132" s="106"/>
      <c r="B132" s="137"/>
      <c r="C132" s="130"/>
      <c r="D132" s="234">
        <f t="shared" si="185"/>
        <v>0</v>
      </c>
      <c r="E132" s="230">
        <f>E18</f>
        <v>0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2"/>
        <v/>
      </c>
      <c r="Q132" s="115" t="str">
        <f t="shared" si="169"/>
        <v/>
      </c>
      <c r="R132" s="114" t="str">
        <f t="shared" si="183"/>
        <v/>
      </c>
      <c r="S132" s="115" t="str">
        <f t="shared" si="170"/>
        <v/>
      </c>
      <c r="T132" s="103">
        <f t="shared" si="128"/>
        <v>0</v>
      </c>
      <c r="U132" s="104">
        <f t="shared" si="129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1"/>
        <v/>
      </c>
      <c r="AN132" s="367"/>
      <c r="AO132" s="368" t="str">
        <f t="shared" ca="1" si="184"/>
        <v/>
      </c>
      <c r="AP132" s="368"/>
      <c r="AQ132" s="105">
        <f t="shared" si="172"/>
        <v>0</v>
      </c>
      <c r="AR132" s="105">
        <f t="shared" si="173"/>
        <v>0</v>
      </c>
      <c r="AS132" s="14">
        <f t="shared" si="174"/>
        <v>0</v>
      </c>
      <c r="AT132" s="202">
        <f t="shared" si="175"/>
        <v>0</v>
      </c>
      <c r="AU132" s="105">
        <f t="shared" si="176"/>
        <v>0</v>
      </c>
      <c r="AV132" s="105">
        <f t="shared" si="177"/>
        <v>0</v>
      </c>
      <c r="AW132" s="14">
        <f t="shared" si="178"/>
        <v>0</v>
      </c>
      <c r="AX132" s="14">
        <f t="shared" si="179"/>
        <v>0</v>
      </c>
      <c r="AY132" s="105">
        <f t="shared" si="180"/>
        <v>0</v>
      </c>
      <c r="AZ132" s="105">
        <f t="shared" si="181"/>
        <v>0</v>
      </c>
      <c r="BA132" s="12">
        <f t="shared" si="141"/>
        <v>0</v>
      </c>
      <c r="BB132" s="12">
        <f t="shared" si="142"/>
        <v>0</v>
      </c>
      <c r="BC132" s="12">
        <f t="shared" si="143"/>
        <v>0</v>
      </c>
      <c r="BD132" s="12">
        <f t="shared" si="144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3.5" hidden="1" customHeight="1" thickBot="1">
      <c r="A133" s="106"/>
      <c r="B133" s="137"/>
      <c r="C133" s="130"/>
      <c r="D133" s="234">
        <f t="shared" si="185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2"/>
        <v/>
      </c>
      <c r="Q133" s="115" t="str">
        <f t="shared" si="169"/>
        <v/>
      </c>
      <c r="R133" s="114" t="str">
        <f t="shared" si="183"/>
        <v/>
      </c>
      <c r="S133" s="115" t="str">
        <f t="shared" si="170"/>
        <v/>
      </c>
      <c r="T133" s="103">
        <f t="shared" si="128"/>
        <v>0</v>
      </c>
      <c r="U133" s="104">
        <f t="shared" si="129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1"/>
        <v/>
      </c>
      <c r="AN133" s="367"/>
      <c r="AO133" s="368" t="str">
        <f t="shared" ca="1" si="184"/>
        <v/>
      </c>
      <c r="AP133" s="368"/>
      <c r="AQ133" s="105">
        <f t="shared" si="172"/>
        <v>0</v>
      </c>
      <c r="AR133" s="105">
        <f t="shared" si="173"/>
        <v>0</v>
      </c>
      <c r="AS133" s="14">
        <f t="shared" si="174"/>
        <v>0</v>
      </c>
      <c r="AT133" s="202">
        <f t="shared" si="175"/>
        <v>0</v>
      </c>
      <c r="AU133" s="105">
        <f t="shared" si="176"/>
        <v>0</v>
      </c>
      <c r="AV133" s="105">
        <f t="shared" si="177"/>
        <v>0</v>
      </c>
      <c r="AW133" s="14">
        <f t="shared" si="178"/>
        <v>0</v>
      </c>
      <c r="AX133" s="14">
        <f t="shared" si="179"/>
        <v>0</v>
      </c>
      <c r="AY133" s="105">
        <f t="shared" si="180"/>
        <v>0</v>
      </c>
      <c r="AZ133" s="105">
        <f t="shared" si="181"/>
        <v>0</v>
      </c>
      <c r="BA133" s="12">
        <f t="shared" si="141"/>
        <v>0</v>
      </c>
      <c r="BB133" s="12">
        <f t="shared" si="142"/>
        <v>0</v>
      </c>
      <c r="BC133" s="12">
        <f t="shared" si="143"/>
        <v>0</v>
      </c>
      <c r="BD133" s="12">
        <f t="shared" si="144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3.5" hidden="1" customHeight="1" thickBot="1">
      <c r="A134" s="106"/>
      <c r="B134" s="137"/>
      <c r="C134" s="130"/>
      <c r="D134" s="234">
        <f t="shared" si="185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2"/>
        <v/>
      </c>
      <c r="Q134" s="115" t="str">
        <f t="shared" si="169"/>
        <v/>
      </c>
      <c r="R134" s="114" t="str">
        <f t="shared" si="183"/>
        <v/>
      </c>
      <c r="S134" s="115" t="str">
        <f t="shared" si="170"/>
        <v/>
      </c>
      <c r="T134" s="103">
        <f t="shared" si="128"/>
        <v>0</v>
      </c>
      <c r="U134" s="104">
        <f t="shared" si="129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1"/>
        <v/>
      </c>
      <c r="AN134" s="367"/>
      <c r="AO134" s="368" t="str">
        <f t="shared" ca="1" si="184"/>
        <v/>
      </c>
      <c r="AP134" s="368"/>
      <c r="AQ134" s="105">
        <f t="shared" si="172"/>
        <v>0</v>
      </c>
      <c r="AR134" s="105">
        <f t="shared" si="173"/>
        <v>0</v>
      </c>
      <c r="AS134" s="14">
        <f t="shared" si="174"/>
        <v>0</v>
      </c>
      <c r="AT134" s="202">
        <f t="shared" si="175"/>
        <v>0</v>
      </c>
      <c r="AU134" s="105">
        <f t="shared" si="176"/>
        <v>0</v>
      </c>
      <c r="AV134" s="105">
        <f t="shared" si="177"/>
        <v>0</v>
      </c>
      <c r="AW134" s="14">
        <f t="shared" si="178"/>
        <v>0</v>
      </c>
      <c r="AX134" s="14">
        <f t="shared" si="179"/>
        <v>0</v>
      </c>
      <c r="AY134" s="105">
        <f t="shared" si="180"/>
        <v>0</v>
      </c>
      <c r="AZ134" s="105">
        <f t="shared" si="181"/>
        <v>0</v>
      </c>
      <c r="BA134" s="12">
        <f t="shared" si="141"/>
        <v>0</v>
      </c>
      <c r="BB134" s="12">
        <f t="shared" si="142"/>
        <v>0</v>
      </c>
      <c r="BC134" s="12">
        <f t="shared" si="143"/>
        <v>0</v>
      </c>
      <c r="BD134" s="12">
        <f t="shared" si="144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3.5" hidden="1" customHeight="1" thickBot="1">
      <c r="A135" s="106"/>
      <c r="B135" s="137"/>
      <c r="C135" s="130"/>
      <c r="D135" s="234">
        <f t="shared" si="185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2"/>
        <v/>
      </c>
      <c r="Q135" s="115" t="str">
        <f t="shared" si="169"/>
        <v/>
      </c>
      <c r="R135" s="114" t="str">
        <f t="shared" si="183"/>
        <v/>
      </c>
      <c r="S135" s="115" t="str">
        <f t="shared" si="170"/>
        <v/>
      </c>
      <c r="T135" s="103">
        <f t="shared" si="128"/>
        <v>0</v>
      </c>
      <c r="U135" s="104">
        <f t="shared" si="129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1"/>
        <v/>
      </c>
      <c r="AN135" s="367"/>
      <c r="AO135" s="368" t="str">
        <f t="shared" ca="1" si="184"/>
        <v/>
      </c>
      <c r="AP135" s="368"/>
      <c r="AQ135" s="105">
        <f t="shared" si="172"/>
        <v>0</v>
      </c>
      <c r="AR135" s="105">
        <f t="shared" si="173"/>
        <v>0</v>
      </c>
      <c r="AS135" s="14">
        <f t="shared" si="174"/>
        <v>0</v>
      </c>
      <c r="AT135" s="202">
        <f t="shared" si="175"/>
        <v>0</v>
      </c>
      <c r="AU135" s="105">
        <f t="shared" si="176"/>
        <v>0</v>
      </c>
      <c r="AV135" s="105">
        <f t="shared" si="177"/>
        <v>0</v>
      </c>
      <c r="AW135" s="14">
        <f t="shared" si="178"/>
        <v>0</v>
      </c>
      <c r="AX135" s="14">
        <f t="shared" si="179"/>
        <v>0</v>
      </c>
      <c r="AY135" s="105">
        <f t="shared" si="180"/>
        <v>0</v>
      </c>
      <c r="AZ135" s="105">
        <f t="shared" si="181"/>
        <v>0</v>
      </c>
      <c r="BA135" s="12">
        <f t="shared" si="141"/>
        <v>0</v>
      </c>
      <c r="BB135" s="12">
        <f t="shared" si="142"/>
        <v>0</v>
      </c>
      <c r="BC135" s="12">
        <f t="shared" si="143"/>
        <v>0</v>
      </c>
      <c r="BD135" s="12">
        <f t="shared" si="144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3.5" hidden="1" customHeight="1" thickBot="1">
      <c r="A136" s="116"/>
      <c r="B136" s="138"/>
      <c r="C136" s="131"/>
      <c r="D136" s="235">
        <f t="shared" si="185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2"/>
        <v/>
      </c>
      <c r="Q136" s="125" t="str">
        <f t="shared" si="169"/>
        <v/>
      </c>
      <c r="R136" s="124" t="str">
        <f t="shared" si="183"/>
        <v/>
      </c>
      <c r="S136" s="125" t="str">
        <f t="shared" si="170"/>
        <v/>
      </c>
      <c r="T136" s="103">
        <f t="shared" si="128"/>
        <v>0</v>
      </c>
      <c r="U136" s="104">
        <f t="shared" si="129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1"/>
        <v/>
      </c>
      <c r="AN136" s="370"/>
      <c r="AO136" s="371" t="str">
        <f t="shared" ca="1" si="184"/>
        <v/>
      </c>
      <c r="AP136" s="371"/>
      <c r="AQ136" s="105">
        <f t="shared" si="172"/>
        <v>0</v>
      </c>
      <c r="AR136" s="105">
        <f t="shared" si="173"/>
        <v>0</v>
      </c>
      <c r="AS136" s="14">
        <f t="shared" si="174"/>
        <v>0</v>
      </c>
      <c r="AT136" s="202">
        <f t="shared" si="175"/>
        <v>0</v>
      </c>
      <c r="AU136" s="105">
        <f t="shared" si="176"/>
        <v>0</v>
      </c>
      <c r="AV136" s="105">
        <f t="shared" si="177"/>
        <v>0</v>
      </c>
      <c r="AW136" s="14">
        <f t="shared" si="178"/>
        <v>0</v>
      </c>
      <c r="AX136" s="14">
        <f t="shared" si="179"/>
        <v>0</v>
      </c>
      <c r="AY136" s="105">
        <f t="shared" si="180"/>
        <v>0</v>
      </c>
      <c r="AZ136" s="105">
        <f t="shared" si="181"/>
        <v>0</v>
      </c>
      <c r="BA136" s="12">
        <f t="shared" si="141"/>
        <v>0</v>
      </c>
      <c r="BB136" s="12">
        <f t="shared" si="142"/>
        <v>0</v>
      </c>
      <c r="BC136" s="12">
        <f t="shared" si="143"/>
        <v>0</v>
      </c>
      <c r="BD136" s="12">
        <f t="shared" si="144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3.5" hidden="1" customHeight="1" thickBot="1">
      <c r="A137" s="13"/>
      <c r="C137" s="14"/>
      <c r="D137" s="218"/>
      <c r="E137" s="218"/>
      <c r="T137" s="103">
        <f t="shared" si="128"/>
        <v>0</v>
      </c>
      <c r="U137" s="104">
        <f t="shared" si="129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6">SUM(BA127:BA136)</f>
        <v>0</v>
      </c>
      <c r="BB137" s="128">
        <f t="shared" si="186"/>
        <v>0</v>
      </c>
      <c r="BC137" s="128">
        <f t="shared" si="186"/>
        <v>0</v>
      </c>
      <c r="BD137" s="128">
        <f t="shared" si="186"/>
        <v>0</v>
      </c>
      <c r="BE137" s="128">
        <f t="shared" si="186"/>
        <v>0</v>
      </c>
      <c r="BF137" s="128">
        <f t="shared" si="186"/>
        <v>0</v>
      </c>
      <c r="BG137" s="128">
        <f t="shared" si="186"/>
        <v>0</v>
      </c>
      <c r="BH137" s="128">
        <f t="shared" si="186"/>
        <v>0</v>
      </c>
      <c r="BI137" s="14">
        <f>SUM(BA137:BH137)</f>
        <v>0</v>
      </c>
    </row>
    <row r="138" spans="1:61" ht="13.5" hidden="1" customHeight="1" thickBot="1">
      <c r="A138" s="93"/>
      <c r="B138" s="136"/>
      <c r="C138" s="129"/>
      <c r="D138" s="233">
        <f>E30</f>
        <v>0</v>
      </c>
      <c r="E138" s="228" t="str">
        <f>E3</f>
        <v>VBC /TFC Kaiserslautern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7">IF(G138="","",G138+I138+K138+M138+O138)</f>
        <v/>
      </c>
      <c r="R138" s="101" t="str">
        <f>IF(F138="","",AQ138+AS138+AU138+AW138+AY138)</f>
        <v/>
      </c>
      <c r="S138" s="102" t="str">
        <f t="shared" ref="S138:S147" si="188">IF(G138="","",AR138+AT138+AV138+AX138+AZ138)</f>
        <v/>
      </c>
      <c r="T138" s="103">
        <f t="shared" si="128"/>
        <v>0</v>
      </c>
      <c r="U138" s="104">
        <f t="shared" si="129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9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90">IF(F138&gt;G138,1,0)</f>
        <v>0</v>
      </c>
      <c r="AR138" s="105">
        <f t="shared" ref="AR138:AR147" si="191">IF(G138&gt;F138,1,0)</f>
        <v>0</v>
      </c>
      <c r="AS138" s="14">
        <f t="shared" ref="AS138:AS147" si="192">IF(H138&gt;I138,1,0)</f>
        <v>0</v>
      </c>
      <c r="AT138" s="202">
        <f t="shared" ref="AT138:AT147" si="193">IF(I138&gt;H138,1,0)</f>
        <v>0</v>
      </c>
      <c r="AU138" s="105">
        <f t="shared" ref="AU138:AU147" si="194">IF(J138&gt;K138,1,0)</f>
        <v>0</v>
      </c>
      <c r="AV138" s="105">
        <f t="shared" ref="AV138:AV147" si="195">IF(K138&gt;J138,1,0)</f>
        <v>0</v>
      </c>
      <c r="AW138" s="14">
        <f t="shared" ref="AW138:AW147" si="196">IF(L138&gt;M138,1,0)</f>
        <v>0</v>
      </c>
      <c r="AX138" s="14">
        <f t="shared" ref="AX138:AX147" si="197">IF(M138&gt;L138,1,0)</f>
        <v>0</v>
      </c>
      <c r="AY138" s="105">
        <f t="shared" ref="AY138:AY147" si="198">IF(N138&gt;O138,1,0)</f>
        <v>0</v>
      </c>
      <c r="AZ138" s="105">
        <f t="shared" ref="AZ138:AZ147" si="199">IF(O138&gt;N138,1,0)</f>
        <v>0</v>
      </c>
      <c r="BA138" s="12">
        <f t="shared" si="141"/>
        <v>0</v>
      </c>
      <c r="BB138" s="12">
        <f t="shared" si="142"/>
        <v>0</v>
      </c>
      <c r="BC138" s="12">
        <f t="shared" si="143"/>
        <v>0</v>
      </c>
      <c r="BD138" s="12">
        <f t="shared" si="144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3.5" hidden="1" customHeight="1" thickBot="1">
      <c r="A139" s="106"/>
      <c r="B139" s="137"/>
      <c r="C139" s="130"/>
      <c r="D139" s="234">
        <f>D138</f>
        <v>0</v>
      </c>
      <c r="E139" s="230" t="str">
        <f>E6</f>
        <v>SV Miesenbach (MP)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200">IF(F139="","",F139+H139+J139+L139+N139)</f>
        <v/>
      </c>
      <c r="Q139" s="115" t="str">
        <f t="shared" si="187"/>
        <v/>
      </c>
      <c r="R139" s="114" t="str">
        <f t="shared" ref="R139:R147" si="201">IF(F139="","",AQ139+AS139+AU139+AW139+AY139)</f>
        <v/>
      </c>
      <c r="S139" s="115" t="str">
        <f t="shared" si="188"/>
        <v/>
      </c>
      <c r="T139" s="103">
        <f t="shared" si="128"/>
        <v>0</v>
      </c>
      <c r="U139" s="104">
        <f t="shared" si="129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9"/>
        <v/>
      </c>
      <c r="AN139" s="367"/>
      <c r="AO139" s="368" t="str">
        <f t="shared" ref="AO139:AO147" ca="1" si="202">IF(U139&lt;&gt;"","",IF(C139="","",IF(C139&lt;TODAY(),"offen","")))</f>
        <v/>
      </c>
      <c r="AP139" s="368"/>
      <c r="AQ139" s="105">
        <f t="shared" si="190"/>
        <v>0</v>
      </c>
      <c r="AR139" s="105">
        <f t="shared" si="191"/>
        <v>0</v>
      </c>
      <c r="AS139" s="14">
        <f t="shared" si="192"/>
        <v>0</v>
      </c>
      <c r="AT139" s="202">
        <f t="shared" si="193"/>
        <v>0</v>
      </c>
      <c r="AU139" s="105">
        <f t="shared" si="194"/>
        <v>0</v>
      </c>
      <c r="AV139" s="105">
        <f t="shared" si="195"/>
        <v>0</v>
      </c>
      <c r="AW139" s="14">
        <f t="shared" si="196"/>
        <v>0</v>
      </c>
      <c r="AX139" s="14">
        <f t="shared" si="197"/>
        <v>0</v>
      </c>
      <c r="AY139" s="105">
        <f t="shared" si="198"/>
        <v>0</v>
      </c>
      <c r="AZ139" s="105">
        <f t="shared" si="199"/>
        <v>0</v>
      </c>
      <c r="BA139" s="12">
        <f t="shared" si="141"/>
        <v>0</v>
      </c>
      <c r="BB139" s="12">
        <f t="shared" si="142"/>
        <v>0</v>
      </c>
      <c r="BC139" s="12">
        <f t="shared" si="143"/>
        <v>0</v>
      </c>
      <c r="BD139" s="12">
        <f t="shared" si="144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3.5" hidden="1" customHeight="1" thickBot="1">
      <c r="A140" s="106"/>
      <c r="B140" s="137"/>
      <c r="C140" s="130"/>
      <c r="D140" s="234">
        <f t="shared" ref="D140:D147" si="203">D139</f>
        <v>0</v>
      </c>
      <c r="E140" s="230" t="str">
        <f>E9</f>
        <v>Rodenbach/Weilerbach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200"/>
        <v/>
      </c>
      <c r="Q140" s="115" t="str">
        <f t="shared" si="187"/>
        <v/>
      </c>
      <c r="R140" s="114" t="str">
        <f t="shared" si="201"/>
        <v/>
      </c>
      <c r="S140" s="115" t="str">
        <f t="shared" si="188"/>
        <v/>
      </c>
      <c r="T140" s="103">
        <f t="shared" si="128"/>
        <v>0</v>
      </c>
      <c r="U140" s="104">
        <f t="shared" si="129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9"/>
        <v/>
      </c>
      <c r="AN140" s="367"/>
      <c r="AO140" s="368" t="str">
        <f t="shared" ca="1" si="202"/>
        <v/>
      </c>
      <c r="AP140" s="368"/>
      <c r="AQ140" s="105">
        <f t="shared" si="190"/>
        <v>0</v>
      </c>
      <c r="AR140" s="105">
        <f t="shared" si="191"/>
        <v>0</v>
      </c>
      <c r="AS140" s="14">
        <f t="shared" si="192"/>
        <v>0</v>
      </c>
      <c r="AT140" s="202">
        <f t="shared" si="193"/>
        <v>0</v>
      </c>
      <c r="AU140" s="105">
        <f t="shared" si="194"/>
        <v>0</v>
      </c>
      <c r="AV140" s="105">
        <f t="shared" si="195"/>
        <v>0</v>
      </c>
      <c r="AW140" s="14">
        <f t="shared" si="196"/>
        <v>0</v>
      </c>
      <c r="AX140" s="14">
        <f t="shared" si="197"/>
        <v>0</v>
      </c>
      <c r="AY140" s="105">
        <f t="shared" si="198"/>
        <v>0</v>
      </c>
      <c r="AZ140" s="105">
        <f t="shared" si="199"/>
        <v>0</v>
      </c>
      <c r="BA140" s="12">
        <f t="shared" si="141"/>
        <v>0</v>
      </c>
      <c r="BB140" s="12">
        <f t="shared" si="142"/>
        <v>0</v>
      </c>
      <c r="BC140" s="12">
        <f t="shared" si="143"/>
        <v>0</v>
      </c>
      <c r="BD140" s="12">
        <f t="shared" si="144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3.5" hidden="1" customHeight="1" thickBot="1">
      <c r="A141" s="106"/>
      <c r="B141" s="137"/>
      <c r="C141" s="130"/>
      <c r="D141" s="234">
        <f t="shared" si="203"/>
        <v>0</v>
      </c>
      <c r="E141" s="230" t="str">
        <f>E12</f>
        <v>TV Rodenbach Ladies II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200"/>
        <v/>
      </c>
      <c r="Q141" s="115" t="str">
        <f t="shared" si="187"/>
        <v/>
      </c>
      <c r="R141" s="114" t="str">
        <f t="shared" si="201"/>
        <v/>
      </c>
      <c r="S141" s="115" t="str">
        <f t="shared" si="188"/>
        <v/>
      </c>
      <c r="T141" s="103">
        <f t="shared" si="128"/>
        <v>0</v>
      </c>
      <c r="U141" s="104">
        <f t="shared" si="129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9"/>
        <v/>
      </c>
      <c r="AN141" s="372"/>
      <c r="AO141" s="368" t="str">
        <f t="shared" ca="1" si="202"/>
        <v/>
      </c>
      <c r="AP141" s="368"/>
      <c r="AQ141" s="105">
        <f t="shared" si="190"/>
        <v>0</v>
      </c>
      <c r="AR141" s="105">
        <f t="shared" si="191"/>
        <v>0</v>
      </c>
      <c r="AS141" s="14">
        <f t="shared" si="192"/>
        <v>0</v>
      </c>
      <c r="AT141" s="202">
        <f t="shared" si="193"/>
        <v>0</v>
      </c>
      <c r="AU141" s="105">
        <f t="shared" si="194"/>
        <v>0</v>
      </c>
      <c r="AV141" s="105">
        <f t="shared" si="195"/>
        <v>0</v>
      </c>
      <c r="AW141" s="14">
        <f t="shared" si="196"/>
        <v>0</v>
      </c>
      <c r="AX141" s="14">
        <f t="shared" si="197"/>
        <v>0</v>
      </c>
      <c r="AY141" s="105">
        <f t="shared" si="198"/>
        <v>0</v>
      </c>
      <c r="AZ141" s="105">
        <f t="shared" si="199"/>
        <v>0</v>
      </c>
      <c r="BA141" s="12">
        <f t="shared" si="141"/>
        <v>0</v>
      </c>
      <c r="BB141" s="12">
        <f t="shared" si="142"/>
        <v>0</v>
      </c>
      <c r="BC141" s="12">
        <f t="shared" si="143"/>
        <v>0</v>
      </c>
      <c r="BD141" s="12">
        <f t="shared" si="144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3.5" hidden="1" customHeight="1" thickBot="1">
      <c r="A142" s="106"/>
      <c r="B142" s="137"/>
      <c r="C142" s="130"/>
      <c r="D142" s="234">
        <f t="shared" si="203"/>
        <v>0</v>
      </c>
      <c r="E142" s="230">
        <f>E15</f>
        <v>0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200"/>
        <v/>
      </c>
      <c r="Q142" s="115" t="str">
        <f t="shared" si="187"/>
        <v/>
      </c>
      <c r="R142" s="114" t="str">
        <f t="shared" si="201"/>
        <v/>
      </c>
      <c r="S142" s="115" t="str">
        <f t="shared" si="188"/>
        <v/>
      </c>
      <c r="T142" s="103">
        <f t="shared" si="128"/>
        <v>0</v>
      </c>
      <c r="U142" s="104">
        <f t="shared" si="129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9"/>
        <v/>
      </c>
      <c r="AN142" s="367"/>
      <c r="AO142" s="368" t="str">
        <f t="shared" ca="1" si="202"/>
        <v/>
      </c>
      <c r="AP142" s="368"/>
      <c r="AQ142" s="105">
        <f t="shared" si="190"/>
        <v>0</v>
      </c>
      <c r="AR142" s="105">
        <f t="shared" si="191"/>
        <v>0</v>
      </c>
      <c r="AS142" s="14">
        <f t="shared" si="192"/>
        <v>0</v>
      </c>
      <c r="AT142" s="202">
        <f t="shared" si="193"/>
        <v>0</v>
      </c>
      <c r="AU142" s="105">
        <f t="shared" si="194"/>
        <v>0</v>
      </c>
      <c r="AV142" s="105">
        <f t="shared" si="195"/>
        <v>0</v>
      </c>
      <c r="AW142" s="14">
        <f t="shared" si="196"/>
        <v>0</v>
      </c>
      <c r="AX142" s="14">
        <f t="shared" si="197"/>
        <v>0</v>
      </c>
      <c r="AY142" s="105">
        <f t="shared" si="198"/>
        <v>0</v>
      </c>
      <c r="AZ142" s="105">
        <f t="shared" si="199"/>
        <v>0</v>
      </c>
      <c r="BA142" s="12">
        <f t="shared" si="141"/>
        <v>0</v>
      </c>
      <c r="BB142" s="12">
        <f t="shared" si="142"/>
        <v>0</v>
      </c>
      <c r="BC142" s="12">
        <f t="shared" si="143"/>
        <v>0</v>
      </c>
      <c r="BD142" s="12">
        <f t="shared" si="144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3.5" hidden="1" customHeight="1" thickBot="1">
      <c r="A143" s="106"/>
      <c r="B143" s="137"/>
      <c r="C143" s="130"/>
      <c r="D143" s="234">
        <f t="shared" si="203"/>
        <v>0</v>
      </c>
      <c r="E143" s="230">
        <f>E18</f>
        <v>0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200"/>
        <v/>
      </c>
      <c r="Q143" s="115" t="str">
        <f t="shared" si="187"/>
        <v/>
      </c>
      <c r="R143" s="114" t="str">
        <f t="shared" si="201"/>
        <v/>
      </c>
      <c r="S143" s="115" t="str">
        <f t="shared" si="188"/>
        <v/>
      </c>
      <c r="T143" s="103">
        <f t="shared" si="128"/>
        <v>0</v>
      </c>
      <c r="U143" s="104">
        <f t="shared" si="129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9"/>
        <v/>
      </c>
      <c r="AN143" s="367"/>
      <c r="AO143" s="368" t="str">
        <f t="shared" ca="1" si="202"/>
        <v/>
      </c>
      <c r="AP143" s="368"/>
      <c r="AQ143" s="105">
        <f t="shared" si="190"/>
        <v>0</v>
      </c>
      <c r="AR143" s="105">
        <f t="shared" si="191"/>
        <v>0</v>
      </c>
      <c r="AS143" s="14">
        <f t="shared" si="192"/>
        <v>0</v>
      </c>
      <c r="AT143" s="202">
        <f t="shared" si="193"/>
        <v>0</v>
      </c>
      <c r="AU143" s="105">
        <f t="shared" si="194"/>
        <v>0</v>
      </c>
      <c r="AV143" s="105">
        <f t="shared" si="195"/>
        <v>0</v>
      </c>
      <c r="AW143" s="14">
        <f t="shared" si="196"/>
        <v>0</v>
      </c>
      <c r="AX143" s="14">
        <f t="shared" si="197"/>
        <v>0</v>
      </c>
      <c r="AY143" s="105">
        <f t="shared" si="198"/>
        <v>0</v>
      </c>
      <c r="AZ143" s="105">
        <f t="shared" si="199"/>
        <v>0</v>
      </c>
      <c r="BA143" s="12">
        <f t="shared" si="141"/>
        <v>0</v>
      </c>
      <c r="BB143" s="12">
        <f t="shared" si="142"/>
        <v>0</v>
      </c>
      <c r="BC143" s="12">
        <f t="shared" si="143"/>
        <v>0</v>
      </c>
      <c r="BD143" s="12">
        <f t="shared" si="144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3.5" hidden="1" customHeight="1" thickBot="1">
      <c r="A144" s="106"/>
      <c r="B144" s="137"/>
      <c r="C144" s="130"/>
      <c r="D144" s="234">
        <f t="shared" si="203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200"/>
        <v/>
      </c>
      <c r="Q144" s="115" t="str">
        <f t="shared" si="187"/>
        <v/>
      </c>
      <c r="R144" s="114" t="str">
        <f t="shared" si="201"/>
        <v/>
      </c>
      <c r="S144" s="115" t="str">
        <f t="shared" si="188"/>
        <v/>
      </c>
      <c r="T144" s="103">
        <f t="shared" si="128"/>
        <v>0</v>
      </c>
      <c r="U144" s="104">
        <f t="shared" si="129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9"/>
        <v/>
      </c>
      <c r="AN144" s="367"/>
      <c r="AO144" s="368" t="str">
        <f t="shared" ca="1" si="202"/>
        <v/>
      </c>
      <c r="AP144" s="368"/>
      <c r="AQ144" s="105">
        <f t="shared" si="190"/>
        <v>0</v>
      </c>
      <c r="AR144" s="105">
        <f t="shared" si="191"/>
        <v>0</v>
      </c>
      <c r="AS144" s="14">
        <f t="shared" si="192"/>
        <v>0</v>
      </c>
      <c r="AT144" s="202">
        <f t="shared" si="193"/>
        <v>0</v>
      </c>
      <c r="AU144" s="105">
        <f t="shared" si="194"/>
        <v>0</v>
      </c>
      <c r="AV144" s="105">
        <f t="shared" si="195"/>
        <v>0</v>
      </c>
      <c r="AW144" s="14">
        <f t="shared" si="196"/>
        <v>0</v>
      </c>
      <c r="AX144" s="14">
        <f t="shared" si="197"/>
        <v>0</v>
      </c>
      <c r="AY144" s="105">
        <f t="shared" si="198"/>
        <v>0</v>
      </c>
      <c r="AZ144" s="105">
        <f t="shared" si="199"/>
        <v>0</v>
      </c>
      <c r="BA144" s="12">
        <f t="shared" si="141"/>
        <v>0</v>
      </c>
      <c r="BB144" s="12">
        <f t="shared" si="142"/>
        <v>0</v>
      </c>
      <c r="BC144" s="12">
        <f t="shared" si="143"/>
        <v>0</v>
      </c>
      <c r="BD144" s="12">
        <f t="shared" si="144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3.5" hidden="1" customHeight="1" thickBot="1">
      <c r="A145" s="106"/>
      <c r="B145" s="137"/>
      <c r="C145" s="130"/>
      <c r="D145" s="234">
        <f t="shared" si="203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200"/>
        <v/>
      </c>
      <c r="Q145" s="115" t="str">
        <f t="shared" si="187"/>
        <v/>
      </c>
      <c r="R145" s="114" t="str">
        <f t="shared" si="201"/>
        <v/>
      </c>
      <c r="S145" s="115" t="str">
        <f t="shared" si="188"/>
        <v/>
      </c>
      <c r="T145" s="103">
        <f t="shared" si="128"/>
        <v>0</v>
      </c>
      <c r="U145" s="104">
        <f t="shared" si="129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9"/>
        <v/>
      </c>
      <c r="AN145" s="367"/>
      <c r="AO145" s="368" t="str">
        <f t="shared" ca="1" si="202"/>
        <v/>
      </c>
      <c r="AP145" s="368"/>
      <c r="AQ145" s="105">
        <f t="shared" si="190"/>
        <v>0</v>
      </c>
      <c r="AR145" s="105">
        <f t="shared" si="191"/>
        <v>0</v>
      </c>
      <c r="AS145" s="14">
        <f t="shared" si="192"/>
        <v>0</v>
      </c>
      <c r="AT145" s="202">
        <f t="shared" si="193"/>
        <v>0</v>
      </c>
      <c r="AU145" s="105">
        <f t="shared" si="194"/>
        <v>0</v>
      </c>
      <c r="AV145" s="105">
        <f t="shared" si="195"/>
        <v>0</v>
      </c>
      <c r="AW145" s="14">
        <f t="shared" si="196"/>
        <v>0</v>
      </c>
      <c r="AX145" s="14">
        <f t="shared" si="197"/>
        <v>0</v>
      </c>
      <c r="AY145" s="105">
        <f t="shared" si="198"/>
        <v>0</v>
      </c>
      <c r="AZ145" s="105">
        <f t="shared" si="199"/>
        <v>0</v>
      </c>
      <c r="BA145" s="12">
        <f t="shared" si="141"/>
        <v>0</v>
      </c>
      <c r="BB145" s="12">
        <f t="shared" si="142"/>
        <v>0</v>
      </c>
      <c r="BC145" s="12">
        <f t="shared" si="143"/>
        <v>0</v>
      </c>
      <c r="BD145" s="12">
        <f t="shared" si="144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3.5" hidden="1" customHeight="1" thickBot="1">
      <c r="A146" s="106"/>
      <c r="B146" s="137"/>
      <c r="C146" s="130"/>
      <c r="D146" s="234">
        <f t="shared" si="203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200"/>
        <v/>
      </c>
      <c r="Q146" s="115" t="str">
        <f t="shared" si="187"/>
        <v/>
      </c>
      <c r="R146" s="114" t="str">
        <f t="shared" si="201"/>
        <v/>
      </c>
      <c r="S146" s="115" t="str">
        <f t="shared" si="188"/>
        <v/>
      </c>
      <c r="T146" s="103">
        <f t="shared" si="128"/>
        <v>0</v>
      </c>
      <c r="U146" s="104">
        <f t="shared" si="129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9"/>
        <v/>
      </c>
      <c r="AN146" s="367"/>
      <c r="AO146" s="368" t="str">
        <f t="shared" ca="1" si="202"/>
        <v/>
      </c>
      <c r="AP146" s="368"/>
      <c r="AQ146" s="105">
        <f t="shared" si="190"/>
        <v>0</v>
      </c>
      <c r="AR146" s="105">
        <f t="shared" si="191"/>
        <v>0</v>
      </c>
      <c r="AS146" s="14">
        <f t="shared" si="192"/>
        <v>0</v>
      </c>
      <c r="AT146" s="202">
        <f t="shared" si="193"/>
        <v>0</v>
      </c>
      <c r="AU146" s="105">
        <f t="shared" si="194"/>
        <v>0</v>
      </c>
      <c r="AV146" s="105">
        <f t="shared" si="195"/>
        <v>0</v>
      </c>
      <c r="AW146" s="14">
        <f t="shared" si="196"/>
        <v>0</v>
      </c>
      <c r="AX146" s="14">
        <f t="shared" si="197"/>
        <v>0</v>
      </c>
      <c r="AY146" s="105">
        <f t="shared" si="198"/>
        <v>0</v>
      </c>
      <c r="AZ146" s="105">
        <f t="shared" si="199"/>
        <v>0</v>
      </c>
      <c r="BA146" s="12">
        <f t="shared" si="141"/>
        <v>0</v>
      </c>
      <c r="BB146" s="12">
        <f t="shared" si="142"/>
        <v>0</v>
      </c>
      <c r="BC146" s="12">
        <f t="shared" si="143"/>
        <v>0</v>
      </c>
      <c r="BD146" s="12">
        <f t="shared" si="144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3.5" hidden="1" customHeight="1" thickBot="1">
      <c r="A147" s="116"/>
      <c r="B147" s="138"/>
      <c r="C147" s="131"/>
      <c r="D147" s="235">
        <f t="shared" si="203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200"/>
        <v/>
      </c>
      <c r="Q147" s="125" t="str">
        <f t="shared" si="187"/>
        <v/>
      </c>
      <c r="R147" s="124" t="str">
        <f t="shared" si="201"/>
        <v/>
      </c>
      <c r="S147" s="125" t="str">
        <f t="shared" si="188"/>
        <v/>
      </c>
      <c r="T147" s="103">
        <f t="shared" si="128"/>
        <v>0</v>
      </c>
      <c r="U147" s="104">
        <f t="shared" si="129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9"/>
        <v/>
      </c>
      <c r="AN147" s="370"/>
      <c r="AO147" s="371" t="str">
        <f t="shared" ca="1" si="202"/>
        <v/>
      </c>
      <c r="AP147" s="371"/>
      <c r="AQ147" s="105">
        <f t="shared" si="190"/>
        <v>0</v>
      </c>
      <c r="AR147" s="105">
        <f t="shared" si="191"/>
        <v>0</v>
      </c>
      <c r="AS147" s="14">
        <f t="shared" si="192"/>
        <v>0</v>
      </c>
      <c r="AT147" s="202">
        <f t="shared" si="193"/>
        <v>0</v>
      </c>
      <c r="AU147" s="105">
        <f t="shared" si="194"/>
        <v>0</v>
      </c>
      <c r="AV147" s="105">
        <f t="shared" si="195"/>
        <v>0</v>
      </c>
      <c r="AW147" s="14">
        <f t="shared" si="196"/>
        <v>0</v>
      </c>
      <c r="AX147" s="14">
        <f t="shared" si="197"/>
        <v>0</v>
      </c>
      <c r="AY147" s="105">
        <f t="shared" si="198"/>
        <v>0</v>
      </c>
      <c r="AZ147" s="105">
        <f t="shared" si="199"/>
        <v>0</v>
      </c>
      <c r="BA147" s="12">
        <f t="shared" si="141"/>
        <v>0</v>
      </c>
      <c r="BB147" s="12">
        <f t="shared" si="142"/>
        <v>0</v>
      </c>
      <c r="BC147" s="12">
        <f t="shared" si="143"/>
        <v>0</v>
      </c>
      <c r="BD147" s="12">
        <f t="shared" si="144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3.5" hidden="1" customHeight="1" thickBot="1">
      <c r="A148" s="13"/>
      <c r="C148" s="14"/>
      <c r="D148" s="218"/>
      <c r="E148" s="218"/>
      <c r="T148" s="103">
        <f t="shared" si="128"/>
        <v>0</v>
      </c>
      <c r="U148" s="104">
        <f t="shared" si="129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4">SUM(BA138:BA147)</f>
        <v>0</v>
      </c>
      <c r="BB148" s="128">
        <f t="shared" si="204"/>
        <v>0</v>
      </c>
      <c r="BC148" s="128">
        <f t="shared" si="204"/>
        <v>0</v>
      </c>
      <c r="BD148" s="128">
        <f t="shared" si="204"/>
        <v>0</v>
      </c>
      <c r="BE148" s="128">
        <f t="shared" si="204"/>
        <v>0</v>
      </c>
      <c r="BF148" s="128">
        <f t="shared" si="204"/>
        <v>0</v>
      </c>
      <c r="BG148" s="128">
        <f t="shared" si="204"/>
        <v>0</v>
      </c>
      <c r="BH148" s="128">
        <f t="shared" si="204"/>
        <v>0</v>
      </c>
      <c r="BI148" s="14">
        <f>SUM(BA148:BH148)</f>
        <v>0</v>
      </c>
    </row>
    <row r="149" spans="1:61" ht="13.5" hidden="1" customHeight="1" thickBot="1">
      <c r="A149" s="93"/>
      <c r="B149" s="136"/>
      <c r="C149" s="129"/>
      <c r="D149" s="233">
        <f>E33</f>
        <v>0</v>
      </c>
      <c r="E149" s="228" t="str">
        <f>E3</f>
        <v>VBC /TFC Kaiserslautern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5">IF(G149="","",G149+I149+K149+M149+O149)</f>
        <v/>
      </c>
      <c r="R149" s="101" t="str">
        <f>IF(F149="","",AQ149+AS149+AU149+AW149+AY149)</f>
        <v/>
      </c>
      <c r="S149" s="102" t="str">
        <f t="shared" ref="S149:S158" si="206">IF(G149="","",AR149+AT149+AV149+AX149+AZ149)</f>
        <v/>
      </c>
      <c r="T149" s="103">
        <f t="shared" si="128"/>
        <v>0</v>
      </c>
      <c r="U149" s="104">
        <f t="shared" si="129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7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8">IF(F149&gt;G149,1,0)</f>
        <v>0</v>
      </c>
      <c r="AR149" s="105">
        <f>IF(G149&gt;F149,1,0)</f>
        <v>0</v>
      </c>
      <c r="AS149" s="14">
        <f t="shared" ref="AS149:AS158" si="209">IF(H149&gt;I149,1,0)</f>
        <v>0</v>
      </c>
      <c r="AT149" s="202">
        <f t="shared" ref="AT149:AT158" si="210">IF(I149&gt;H149,1,0)</f>
        <v>0</v>
      </c>
      <c r="AU149" s="105">
        <f t="shared" ref="AU149:AU158" si="211">IF(J149&gt;K149,1,0)</f>
        <v>0</v>
      </c>
      <c r="AV149" s="105">
        <f t="shared" ref="AV149:AV158" si="212">IF(K149&gt;J149,1,0)</f>
        <v>0</v>
      </c>
      <c r="AW149" s="14">
        <f t="shared" ref="AW149:AW158" si="213">IF(L149&gt;M149,1,0)</f>
        <v>0</v>
      </c>
      <c r="AX149" s="14">
        <f t="shared" ref="AX149:AX158" si="214">IF(M149&gt;L149,1,0)</f>
        <v>0</v>
      </c>
      <c r="AY149" s="105">
        <f t="shared" ref="AY149:AY158" si="215">IF(N149&gt;O149,1,0)</f>
        <v>0</v>
      </c>
      <c r="AZ149" s="105">
        <f t="shared" ref="AZ149:AZ158" si="216">IF(O149&gt;N149,1,0)</f>
        <v>0</v>
      </c>
      <c r="BA149" s="12">
        <f t="shared" si="141"/>
        <v>0</v>
      </c>
      <c r="BB149" s="12">
        <f t="shared" si="142"/>
        <v>0</v>
      </c>
      <c r="BC149" s="12">
        <f t="shared" si="143"/>
        <v>0</v>
      </c>
      <c r="BD149" s="12">
        <f t="shared" si="144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3.5" hidden="1" customHeight="1" thickBot="1">
      <c r="A150" s="106"/>
      <c r="B150" s="137"/>
      <c r="C150" s="130"/>
      <c r="D150" s="234">
        <f>D149</f>
        <v>0</v>
      </c>
      <c r="E150" s="230" t="str">
        <f>E6</f>
        <v>SV Miesenbach (MP)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7">IF(F150="","",F150+H150+J150+L150+N150)</f>
        <v/>
      </c>
      <c r="Q150" s="115" t="str">
        <f t="shared" si="205"/>
        <v/>
      </c>
      <c r="R150" s="114" t="str">
        <f t="shared" ref="R150:R158" si="218">IF(F150="","",AQ150+AS150+AU150+AW150+AY150)</f>
        <v/>
      </c>
      <c r="S150" s="115" t="str">
        <f t="shared" si="206"/>
        <v/>
      </c>
      <c r="T150" s="103">
        <f t="shared" si="128"/>
        <v>0</v>
      </c>
      <c r="U150" s="104">
        <f t="shared" si="129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7"/>
        <v/>
      </c>
      <c r="AN150" s="367"/>
      <c r="AO150" s="368" t="str">
        <f t="shared" ref="AO150:AO158" ca="1" si="219">IF(U150&lt;&gt;"","",IF(C150="","",IF(C150&lt;TODAY(),"offen","")))</f>
        <v/>
      </c>
      <c r="AP150" s="368"/>
      <c r="AQ150" s="105">
        <f t="shared" si="208"/>
        <v>0</v>
      </c>
      <c r="AR150" s="105">
        <f t="shared" ref="AR150:AR158" si="220">IF(G150&gt;F150,1,0)</f>
        <v>0</v>
      </c>
      <c r="AS150" s="14">
        <f t="shared" si="209"/>
        <v>0</v>
      </c>
      <c r="AT150" s="202">
        <f t="shared" si="210"/>
        <v>0</v>
      </c>
      <c r="AU150" s="105">
        <f t="shared" si="211"/>
        <v>0</v>
      </c>
      <c r="AV150" s="105">
        <f t="shared" si="212"/>
        <v>0</v>
      </c>
      <c r="AW150" s="14">
        <f t="shared" si="213"/>
        <v>0</v>
      </c>
      <c r="AX150" s="14">
        <f t="shared" si="214"/>
        <v>0</v>
      </c>
      <c r="AY150" s="105">
        <f t="shared" si="215"/>
        <v>0</v>
      </c>
      <c r="AZ150" s="105">
        <f t="shared" si="216"/>
        <v>0</v>
      </c>
      <c r="BA150" s="12">
        <f t="shared" si="141"/>
        <v>0</v>
      </c>
      <c r="BB150" s="12">
        <f t="shared" si="142"/>
        <v>0</v>
      </c>
      <c r="BC150" s="12">
        <f t="shared" si="143"/>
        <v>0</v>
      </c>
      <c r="BD150" s="12">
        <f t="shared" si="144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3.5" hidden="1" customHeight="1" thickBot="1">
      <c r="A151" s="106"/>
      <c r="B151" s="137"/>
      <c r="C151" s="130"/>
      <c r="D151" s="234">
        <f t="shared" ref="D151:D158" si="221">D150</f>
        <v>0</v>
      </c>
      <c r="E151" s="230" t="str">
        <f>E9</f>
        <v>Rodenbach/Weilerbach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7"/>
        <v/>
      </c>
      <c r="Q151" s="115" t="str">
        <f t="shared" si="205"/>
        <v/>
      </c>
      <c r="R151" s="114" t="str">
        <f t="shared" si="218"/>
        <v/>
      </c>
      <c r="S151" s="115" t="str">
        <f t="shared" si="206"/>
        <v/>
      </c>
      <c r="T151" s="103">
        <f t="shared" si="128"/>
        <v>0</v>
      </c>
      <c r="U151" s="104">
        <f t="shared" si="129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7"/>
        <v/>
      </c>
      <c r="AN151" s="367"/>
      <c r="AO151" s="368" t="str">
        <f t="shared" ca="1" si="219"/>
        <v/>
      </c>
      <c r="AP151" s="368"/>
      <c r="AQ151" s="105">
        <f t="shared" si="208"/>
        <v>0</v>
      </c>
      <c r="AR151" s="105">
        <f t="shared" si="220"/>
        <v>0</v>
      </c>
      <c r="AS151" s="14">
        <f t="shared" si="209"/>
        <v>0</v>
      </c>
      <c r="AT151" s="202">
        <f t="shared" si="210"/>
        <v>0</v>
      </c>
      <c r="AU151" s="105">
        <f t="shared" si="211"/>
        <v>0</v>
      </c>
      <c r="AV151" s="105">
        <f t="shared" si="212"/>
        <v>0</v>
      </c>
      <c r="AW151" s="14">
        <f t="shared" si="213"/>
        <v>0</v>
      </c>
      <c r="AX151" s="14">
        <f t="shared" si="214"/>
        <v>0</v>
      </c>
      <c r="AY151" s="105">
        <f t="shared" si="215"/>
        <v>0</v>
      </c>
      <c r="AZ151" s="105">
        <f t="shared" si="216"/>
        <v>0</v>
      </c>
      <c r="BA151" s="12">
        <f t="shared" si="141"/>
        <v>0</v>
      </c>
      <c r="BB151" s="12">
        <f t="shared" si="142"/>
        <v>0</v>
      </c>
      <c r="BC151" s="12">
        <f t="shared" si="143"/>
        <v>0</v>
      </c>
      <c r="BD151" s="12">
        <f t="shared" si="144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3.5" hidden="1" customHeight="1" thickBot="1">
      <c r="A152" s="106"/>
      <c r="B152" s="137"/>
      <c r="C152" s="130"/>
      <c r="D152" s="234">
        <f t="shared" si="221"/>
        <v>0</v>
      </c>
      <c r="E152" s="230" t="str">
        <f>E12</f>
        <v>TV Rodenbach Ladies II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7"/>
        <v/>
      </c>
      <c r="Q152" s="115" t="str">
        <f t="shared" si="205"/>
        <v/>
      </c>
      <c r="R152" s="114" t="str">
        <f t="shared" si="218"/>
        <v/>
      </c>
      <c r="S152" s="115" t="str">
        <f t="shared" si="206"/>
        <v/>
      </c>
      <c r="T152" s="103">
        <f t="shared" si="128"/>
        <v>0</v>
      </c>
      <c r="U152" s="104">
        <f t="shared" si="129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7"/>
        <v/>
      </c>
      <c r="AN152" s="372"/>
      <c r="AO152" s="368" t="str">
        <f t="shared" ca="1" si="219"/>
        <v/>
      </c>
      <c r="AP152" s="368"/>
      <c r="AQ152" s="105">
        <f t="shared" si="208"/>
        <v>0</v>
      </c>
      <c r="AR152" s="105">
        <f t="shared" si="220"/>
        <v>0</v>
      </c>
      <c r="AS152" s="14">
        <f t="shared" si="209"/>
        <v>0</v>
      </c>
      <c r="AT152" s="202">
        <f t="shared" si="210"/>
        <v>0</v>
      </c>
      <c r="AU152" s="105">
        <f t="shared" si="211"/>
        <v>0</v>
      </c>
      <c r="AV152" s="105">
        <f t="shared" si="212"/>
        <v>0</v>
      </c>
      <c r="AW152" s="14">
        <f t="shared" si="213"/>
        <v>0</v>
      </c>
      <c r="AX152" s="14">
        <f t="shared" si="214"/>
        <v>0</v>
      </c>
      <c r="AY152" s="105">
        <f t="shared" si="215"/>
        <v>0</v>
      </c>
      <c r="AZ152" s="105">
        <f t="shared" si="216"/>
        <v>0</v>
      </c>
      <c r="BA152" s="12">
        <f t="shared" si="141"/>
        <v>0</v>
      </c>
      <c r="BB152" s="12">
        <f t="shared" si="142"/>
        <v>0</v>
      </c>
      <c r="BC152" s="12">
        <f t="shared" si="143"/>
        <v>0</v>
      </c>
      <c r="BD152" s="12">
        <f t="shared" si="144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3.5" hidden="1" customHeight="1" thickBot="1">
      <c r="A153" s="106"/>
      <c r="B153" s="137"/>
      <c r="C153" s="130"/>
      <c r="D153" s="234">
        <f t="shared" si="221"/>
        <v>0</v>
      </c>
      <c r="E153" s="230">
        <f>E15</f>
        <v>0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7"/>
        <v/>
      </c>
      <c r="Q153" s="115" t="str">
        <f t="shared" si="205"/>
        <v/>
      </c>
      <c r="R153" s="114" t="str">
        <f t="shared" si="218"/>
        <v/>
      </c>
      <c r="S153" s="115" t="str">
        <f t="shared" si="206"/>
        <v/>
      </c>
      <c r="T153" s="103">
        <f t="shared" si="128"/>
        <v>0</v>
      </c>
      <c r="U153" s="104">
        <f t="shared" si="129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7"/>
        <v/>
      </c>
      <c r="AN153" s="367"/>
      <c r="AO153" s="368" t="str">
        <f t="shared" ca="1" si="219"/>
        <v/>
      </c>
      <c r="AP153" s="368"/>
      <c r="AQ153" s="105">
        <f t="shared" si="208"/>
        <v>0</v>
      </c>
      <c r="AR153" s="105">
        <f t="shared" si="220"/>
        <v>0</v>
      </c>
      <c r="AS153" s="14">
        <f t="shared" si="209"/>
        <v>0</v>
      </c>
      <c r="AT153" s="202">
        <f t="shared" si="210"/>
        <v>0</v>
      </c>
      <c r="AU153" s="105">
        <f t="shared" si="211"/>
        <v>0</v>
      </c>
      <c r="AV153" s="105">
        <f t="shared" si="212"/>
        <v>0</v>
      </c>
      <c r="AW153" s="14">
        <f t="shared" si="213"/>
        <v>0</v>
      </c>
      <c r="AX153" s="14">
        <f t="shared" si="214"/>
        <v>0</v>
      </c>
      <c r="AY153" s="105">
        <f t="shared" si="215"/>
        <v>0</v>
      </c>
      <c r="AZ153" s="105">
        <f t="shared" si="216"/>
        <v>0</v>
      </c>
      <c r="BA153" s="12">
        <f t="shared" si="141"/>
        <v>0</v>
      </c>
      <c r="BB153" s="12">
        <f t="shared" si="142"/>
        <v>0</v>
      </c>
      <c r="BC153" s="12">
        <f t="shared" si="143"/>
        <v>0</v>
      </c>
      <c r="BD153" s="12">
        <f t="shared" si="144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3.5" hidden="1" customHeight="1" thickBot="1">
      <c r="A154" s="106"/>
      <c r="B154" s="137"/>
      <c r="C154" s="130"/>
      <c r="D154" s="234">
        <f t="shared" si="221"/>
        <v>0</v>
      </c>
      <c r="E154" s="230">
        <f>E18</f>
        <v>0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7"/>
        <v/>
      </c>
      <c r="Q154" s="115" t="str">
        <f t="shared" si="205"/>
        <v/>
      </c>
      <c r="R154" s="114" t="str">
        <f t="shared" si="218"/>
        <v/>
      </c>
      <c r="S154" s="115" t="str">
        <f t="shared" si="206"/>
        <v/>
      </c>
      <c r="T154" s="103">
        <f t="shared" si="128"/>
        <v>0</v>
      </c>
      <c r="U154" s="104">
        <f t="shared" si="129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7"/>
        <v/>
      </c>
      <c r="AN154" s="367"/>
      <c r="AO154" s="368" t="str">
        <f t="shared" ca="1" si="219"/>
        <v/>
      </c>
      <c r="AP154" s="368"/>
      <c r="AQ154" s="105">
        <f t="shared" si="208"/>
        <v>0</v>
      </c>
      <c r="AR154" s="105">
        <f t="shared" si="220"/>
        <v>0</v>
      </c>
      <c r="AS154" s="14">
        <f t="shared" si="209"/>
        <v>0</v>
      </c>
      <c r="AT154" s="202">
        <f t="shared" si="210"/>
        <v>0</v>
      </c>
      <c r="AU154" s="105">
        <f t="shared" si="211"/>
        <v>0</v>
      </c>
      <c r="AV154" s="105">
        <f t="shared" si="212"/>
        <v>0</v>
      </c>
      <c r="AW154" s="14">
        <f t="shared" si="213"/>
        <v>0</v>
      </c>
      <c r="AX154" s="14">
        <f t="shared" si="214"/>
        <v>0</v>
      </c>
      <c r="AY154" s="105">
        <f t="shared" si="215"/>
        <v>0</v>
      </c>
      <c r="AZ154" s="105">
        <f t="shared" si="216"/>
        <v>0</v>
      </c>
      <c r="BA154" s="12">
        <f t="shared" si="141"/>
        <v>0</v>
      </c>
      <c r="BB154" s="12">
        <f t="shared" si="142"/>
        <v>0</v>
      </c>
      <c r="BC154" s="12">
        <f t="shared" si="143"/>
        <v>0</v>
      </c>
      <c r="BD154" s="12">
        <f t="shared" si="144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3.5" hidden="1" customHeight="1" thickBot="1">
      <c r="A155" s="106"/>
      <c r="B155" s="137"/>
      <c r="C155" s="130"/>
      <c r="D155" s="234">
        <f t="shared" si="221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7"/>
        <v/>
      </c>
      <c r="Q155" s="115" t="str">
        <f t="shared" si="205"/>
        <v/>
      </c>
      <c r="R155" s="114" t="str">
        <f t="shared" si="218"/>
        <v/>
      </c>
      <c r="S155" s="115" t="str">
        <f t="shared" si="206"/>
        <v/>
      </c>
      <c r="T155" s="103">
        <f t="shared" si="128"/>
        <v>0</v>
      </c>
      <c r="U155" s="104">
        <f t="shared" si="129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7"/>
        <v/>
      </c>
      <c r="AN155" s="367"/>
      <c r="AO155" s="368" t="str">
        <f t="shared" ca="1" si="219"/>
        <v/>
      </c>
      <c r="AP155" s="368"/>
      <c r="AQ155" s="105">
        <f t="shared" si="208"/>
        <v>0</v>
      </c>
      <c r="AR155" s="105">
        <f t="shared" si="220"/>
        <v>0</v>
      </c>
      <c r="AS155" s="14">
        <f t="shared" si="209"/>
        <v>0</v>
      </c>
      <c r="AT155" s="202">
        <f t="shared" si="210"/>
        <v>0</v>
      </c>
      <c r="AU155" s="105">
        <f t="shared" si="211"/>
        <v>0</v>
      </c>
      <c r="AV155" s="105">
        <f t="shared" si="212"/>
        <v>0</v>
      </c>
      <c r="AW155" s="14">
        <f t="shared" si="213"/>
        <v>0</v>
      </c>
      <c r="AX155" s="14">
        <f t="shared" si="214"/>
        <v>0</v>
      </c>
      <c r="AY155" s="105">
        <f t="shared" si="215"/>
        <v>0</v>
      </c>
      <c r="AZ155" s="105">
        <f t="shared" si="216"/>
        <v>0</v>
      </c>
      <c r="BA155" s="12">
        <f t="shared" si="141"/>
        <v>0</v>
      </c>
      <c r="BB155" s="12">
        <f t="shared" si="142"/>
        <v>0</v>
      </c>
      <c r="BC155" s="12">
        <f t="shared" si="143"/>
        <v>0</v>
      </c>
      <c r="BD155" s="12">
        <f t="shared" si="144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3.5" hidden="1" customHeight="1" thickBot="1">
      <c r="A156" s="106"/>
      <c r="B156" s="137"/>
      <c r="C156" s="130"/>
      <c r="D156" s="234">
        <f t="shared" si="221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7"/>
        <v/>
      </c>
      <c r="Q156" s="115" t="str">
        <f t="shared" si="205"/>
        <v/>
      </c>
      <c r="R156" s="114" t="str">
        <f t="shared" si="218"/>
        <v/>
      </c>
      <c r="S156" s="115" t="str">
        <f t="shared" si="206"/>
        <v/>
      </c>
      <c r="T156" s="103">
        <f t="shared" si="128"/>
        <v>0</v>
      </c>
      <c r="U156" s="104">
        <f t="shared" si="129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7"/>
        <v/>
      </c>
      <c r="AN156" s="367"/>
      <c r="AO156" s="368" t="str">
        <f t="shared" ca="1" si="219"/>
        <v/>
      </c>
      <c r="AP156" s="368"/>
      <c r="AQ156" s="105">
        <f t="shared" si="208"/>
        <v>0</v>
      </c>
      <c r="AR156" s="105">
        <f t="shared" si="220"/>
        <v>0</v>
      </c>
      <c r="AS156" s="14">
        <f t="shared" si="209"/>
        <v>0</v>
      </c>
      <c r="AT156" s="202">
        <f t="shared" si="210"/>
        <v>0</v>
      </c>
      <c r="AU156" s="105">
        <f t="shared" si="211"/>
        <v>0</v>
      </c>
      <c r="AV156" s="105">
        <f t="shared" si="212"/>
        <v>0</v>
      </c>
      <c r="AW156" s="14">
        <f t="shared" si="213"/>
        <v>0</v>
      </c>
      <c r="AX156" s="14">
        <f t="shared" si="214"/>
        <v>0</v>
      </c>
      <c r="AY156" s="105">
        <f t="shared" si="215"/>
        <v>0</v>
      </c>
      <c r="AZ156" s="105">
        <f t="shared" si="216"/>
        <v>0</v>
      </c>
      <c r="BA156" s="12">
        <f t="shared" si="141"/>
        <v>0</v>
      </c>
      <c r="BB156" s="12">
        <f t="shared" si="142"/>
        <v>0</v>
      </c>
      <c r="BC156" s="12">
        <f t="shared" si="143"/>
        <v>0</v>
      </c>
      <c r="BD156" s="12">
        <f t="shared" si="144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3.5" hidden="1" customHeight="1" thickBot="1">
      <c r="A157" s="106"/>
      <c r="B157" s="137"/>
      <c r="C157" s="130"/>
      <c r="D157" s="234">
        <f t="shared" si="221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7"/>
        <v/>
      </c>
      <c r="Q157" s="115" t="str">
        <f t="shared" si="205"/>
        <v/>
      </c>
      <c r="R157" s="114" t="str">
        <f t="shared" si="218"/>
        <v/>
      </c>
      <c r="S157" s="115" t="str">
        <f t="shared" si="206"/>
        <v/>
      </c>
      <c r="T157" s="103">
        <f t="shared" si="128"/>
        <v>0</v>
      </c>
      <c r="U157" s="104">
        <f t="shared" si="129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7"/>
        <v/>
      </c>
      <c r="AN157" s="367"/>
      <c r="AO157" s="368" t="str">
        <f t="shared" ca="1" si="219"/>
        <v/>
      </c>
      <c r="AP157" s="368"/>
      <c r="AQ157" s="105">
        <f t="shared" si="208"/>
        <v>0</v>
      </c>
      <c r="AR157" s="105">
        <f t="shared" si="220"/>
        <v>0</v>
      </c>
      <c r="AS157" s="14">
        <f t="shared" si="209"/>
        <v>0</v>
      </c>
      <c r="AT157" s="202">
        <f t="shared" si="210"/>
        <v>0</v>
      </c>
      <c r="AU157" s="105">
        <f t="shared" si="211"/>
        <v>0</v>
      </c>
      <c r="AV157" s="105">
        <f t="shared" si="212"/>
        <v>0</v>
      </c>
      <c r="AW157" s="14">
        <f t="shared" si="213"/>
        <v>0</v>
      </c>
      <c r="AX157" s="14">
        <f t="shared" si="214"/>
        <v>0</v>
      </c>
      <c r="AY157" s="105">
        <f t="shared" si="215"/>
        <v>0</v>
      </c>
      <c r="AZ157" s="105">
        <f t="shared" si="216"/>
        <v>0</v>
      </c>
      <c r="BA157" s="12">
        <f t="shared" si="141"/>
        <v>0</v>
      </c>
      <c r="BB157" s="12">
        <f t="shared" si="142"/>
        <v>0</v>
      </c>
      <c r="BC157" s="12">
        <f t="shared" si="143"/>
        <v>0</v>
      </c>
      <c r="BD157" s="12">
        <f t="shared" si="144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3.5" hidden="1" customHeight="1" thickBot="1">
      <c r="A158" s="116"/>
      <c r="B158" s="138"/>
      <c r="C158" s="131"/>
      <c r="D158" s="235">
        <f t="shared" si="221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7"/>
        <v/>
      </c>
      <c r="Q158" s="125" t="str">
        <f t="shared" si="205"/>
        <v/>
      </c>
      <c r="R158" s="124" t="str">
        <f t="shared" si="218"/>
        <v/>
      </c>
      <c r="S158" s="125" t="str">
        <f t="shared" si="206"/>
        <v/>
      </c>
      <c r="T158" s="103">
        <f t="shared" si="128"/>
        <v>0</v>
      </c>
      <c r="U158" s="104">
        <f t="shared" si="129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7"/>
        <v/>
      </c>
      <c r="AN158" s="370"/>
      <c r="AO158" s="371" t="str">
        <f t="shared" ca="1" si="219"/>
        <v/>
      </c>
      <c r="AP158" s="371"/>
      <c r="AQ158" s="105">
        <f t="shared" si="208"/>
        <v>0</v>
      </c>
      <c r="AR158" s="105">
        <f t="shared" si="220"/>
        <v>0</v>
      </c>
      <c r="AS158" s="14">
        <f t="shared" si="209"/>
        <v>0</v>
      </c>
      <c r="AT158" s="202">
        <f t="shared" si="210"/>
        <v>0</v>
      </c>
      <c r="AU158" s="105">
        <f t="shared" si="211"/>
        <v>0</v>
      </c>
      <c r="AV158" s="105">
        <f t="shared" si="212"/>
        <v>0</v>
      </c>
      <c r="AW158" s="14">
        <f t="shared" si="213"/>
        <v>0</v>
      </c>
      <c r="AX158" s="14">
        <f t="shared" si="214"/>
        <v>0</v>
      </c>
      <c r="AY158" s="105">
        <f t="shared" si="215"/>
        <v>0</v>
      </c>
      <c r="AZ158" s="105">
        <f t="shared" si="216"/>
        <v>0</v>
      </c>
      <c r="BA158" s="12">
        <f t="shared" si="141"/>
        <v>0</v>
      </c>
      <c r="BB158" s="12">
        <f t="shared" si="142"/>
        <v>0</v>
      </c>
      <c r="BC158" s="12">
        <f t="shared" si="143"/>
        <v>0</v>
      </c>
      <c r="BD158" s="12">
        <f t="shared" si="144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2.75" hidden="1" customHeight="1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2">SUM(BA149:BA158)</f>
        <v>0</v>
      </c>
      <c r="BB159" s="128">
        <f t="shared" si="222"/>
        <v>0</v>
      </c>
      <c r="BC159" s="128">
        <f t="shared" si="222"/>
        <v>0</v>
      </c>
      <c r="BD159" s="128">
        <f t="shared" si="222"/>
        <v>0</v>
      </c>
      <c r="BE159" s="128">
        <f t="shared" si="222"/>
        <v>0</v>
      </c>
      <c r="BF159" s="128">
        <f t="shared" si="222"/>
        <v>0</v>
      </c>
      <c r="BG159" s="128">
        <f t="shared" si="222"/>
        <v>0</v>
      </c>
      <c r="BH159" s="128">
        <f t="shared" si="222"/>
        <v>0</v>
      </c>
      <c r="BI159" s="14">
        <f>SUM(BA159:BH159)</f>
        <v>0</v>
      </c>
    </row>
  </sheetData>
  <sheetProtection selectLockedCells="1" selectUnlockedCells="1"/>
  <mergeCells count="387">
    <mergeCell ref="F1:G1"/>
    <mergeCell ref="H1:I1"/>
    <mergeCell ref="J1:K1"/>
    <mergeCell ref="L1:M1"/>
    <mergeCell ref="N1:O1"/>
    <mergeCell ref="R1:S1"/>
    <mergeCell ref="P1:Q1"/>
    <mergeCell ref="T1:U1"/>
    <mergeCell ref="V1:W1"/>
    <mergeCell ref="X1:Y1"/>
    <mergeCell ref="Z1:AA1"/>
    <mergeCell ref="AL1:AM1"/>
    <mergeCell ref="AN1:AO1"/>
    <mergeCell ref="AP1:AQ1"/>
    <mergeCell ref="R2:S2"/>
    <mergeCell ref="T2:U2"/>
    <mergeCell ref="V2:W2"/>
    <mergeCell ref="X2:Y2"/>
    <mergeCell ref="Z2:AA2"/>
    <mergeCell ref="AG2:AH2"/>
    <mergeCell ref="AI2:AJ2"/>
    <mergeCell ref="AL2:AM2"/>
    <mergeCell ref="AN2:AO2"/>
    <mergeCell ref="AP2:AQ2"/>
    <mergeCell ref="E12:E14"/>
    <mergeCell ref="E15:E17"/>
    <mergeCell ref="E18:E20"/>
    <mergeCell ref="J2:K2"/>
    <mergeCell ref="L2:M2"/>
    <mergeCell ref="N2:O2"/>
    <mergeCell ref="P2:Q2"/>
    <mergeCell ref="E21:E23"/>
    <mergeCell ref="E3:E5"/>
    <mergeCell ref="E6:E8"/>
    <mergeCell ref="E9:E11"/>
    <mergeCell ref="F2:G2"/>
    <mergeCell ref="H2:I2"/>
    <mergeCell ref="E24:E26"/>
    <mergeCell ref="E27:E29"/>
    <mergeCell ref="E30:E32"/>
    <mergeCell ref="E33:E35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V40:AL40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8:AL48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V153:AL153"/>
    <mergeCell ref="AM153:AN153"/>
    <mergeCell ref="AO153:AP153"/>
    <mergeCell ref="V157:AL157"/>
    <mergeCell ref="AM157:AN157"/>
    <mergeCell ref="AO157:AP157"/>
    <mergeCell ref="V158:AL158"/>
    <mergeCell ref="AM158:AN158"/>
    <mergeCell ref="AO158:AP158"/>
    <mergeCell ref="V154:AL154"/>
    <mergeCell ref="AM154:AN154"/>
    <mergeCell ref="AO154:AP154"/>
    <mergeCell ref="V155:AL155"/>
    <mergeCell ref="AM155:AN155"/>
    <mergeCell ref="AO155:AP155"/>
    <mergeCell ref="V156:AL156"/>
    <mergeCell ref="AM156:AN156"/>
    <mergeCell ref="AO156:AP156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9"/>
  <sheetViews>
    <sheetView topLeftCell="C1" zoomScale="86" zoomScaleNormal="86" workbookViewId="0">
      <pane ySplit="2" topLeftCell="A3" activePane="bottomLeft" state="frozen"/>
      <selection pane="bottomLeft" activeCell="L76" sqref="L76"/>
    </sheetView>
  </sheetViews>
  <sheetFormatPr baseColWidth="10" defaultColWidth="20.6640625" defaultRowHeight="13.2"/>
  <cols>
    <col min="1" max="1" width="10.44140625" style="9" bestFit="1" customWidth="1"/>
    <col min="2" max="2" width="30.6640625" style="134" bestFit="1" customWidth="1"/>
    <col min="3" max="3" width="9.88671875" style="9" bestFit="1" customWidth="1"/>
    <col min="4" max="5" width="26.33203125" style="9" bestFit="1" customWidth="1"/>
    <col min="6" max="6" width="4.33203125" style="9" bestFit="1" customWidth="1"/>
    <col min="7" max="8" width="5.109375" style="9" bestFit="1" customWidth="1"/>
    <col min="9" max="10" width="4.5546875" style="9" bestFit="1" customWidth="1"/>
    <col min="11" max="11" width="5.109375" style="9" bestFit="1" customWidth="1"/>
    <col min="12" max="13" width="4.5546875" style="9" bestFit="1" customWidth="1"/>
    <col min="14" max="14" width="4.44140625" style="9" bestFit="1" customWidth="1"/>
    <col min="15" max="17" width="4.5546875" style="9" bestFit="1" customWidth="1"/>
    <col min="18" max="18" width="4.109375" style="9" bestFit="1" customWidth="1"/>
    <col min="19" max="21" width="3.5546875" style="9" bestFit="1" customWidth="1"/>
    <col min="22" max="27" width="3.33203125" style="9" hidden="1" customWidth="1"/>
    <col min="28" max="32" width="4.5546875" style="9" bestFit="1" customWidth="1"/>
    <col min="33" max="36" width="3.44140625" style="9" bestFit="1" customWidth="1"/>
    <col min="37" max="37" width="4.5546875" style="9" bestFit="1" customWidth="1"/>
    <col min="38" max="41" width="4.44140625" style="9" bestFit="1" customWidth="1"/>
    <col min="42" max="43" width="5.44140625" style="9" bestFit="1" customWidth="1"/>
    <col min="44" max="44" width="9.88671875" style="9" bestFit="1" customWidth="1"/>
    <col min="45" max="45" width="5.44140625" style="9" bestFit="1" customWidth="1"/>
    <col min="46" max="46" width="15.8867187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0" width="3.44140625" style="9" bestFit="1" customWidth="1"/>
    <col min="51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13.5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5"/>
      <c r="AC1" s="5"/>
      <c r="AD1" s="5"/>
      <c r="AE1" s="5"/>
      <c r="AF1" s="5"/>
      <c r="AG1" s="5"/>
      <c r="AH1" s="5"/>
      <c r="AI1" s="5"/>
      <c r="AJ1" s="5"/>
      <c r="AK1" s="5"/>
      <c r="AL1" s="385"/>
      <c r="AM1" s="385"/>
      <c r="AN1" s="385"/>
      <c r="AO1" s="385"/>
      <c r="AP1" s="385"/>
      <c r="AQ1" s="385"/>
      <c r="AR1" s="6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67.5" customHeight="1" thickBot="1">
      <c r="A2" s="2"/>
      <c r="B2" s="133"/>
      <c r="C2" s="3"/>
      <c r="D2" s="10"/>
      <c r="E2" s="1" t="s">
        <v>0</v>
      </c>
      <c r="F2" s="383" t="str">
        <f>E3</f>
        <v>Erfenbach/TFC Kaiserslautern</v>
      </c>
      <c r="G2" s="383"/>
      <c r="H2" s="383" t="str">
        <f>E6</f>
        <v>TSV Hütschenhausen</v>
      </c>
      <c r="I2" s="383"/>
      <c r="J2" s="383" t="str">
        <f>E9</f>
        <v>VBC Kaiserslautern I (M)</v>
      </c>
      <c r="K2" s="383"/>
      <c r="L2" s="383" t="str">
        <f>E12</f>
        <v>VBC Kaiserslautern II</v>
      </c>
      <c r="M2" s="383"/>
      <c r="N2" s="383" t="str">
        <f>E15</f>
        <v>SV Miesenbach</v>
      </c>
      <c r="O2" s="383"/>
      <c r="P2" s="383" t="str">
        <f>E18</f>
        <v>SV Miesau (N)</v>
      </c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5.75" customHeight="1" thickBot="1">
      <c r="A3" s="13"/>
      <c r="C3" s="14"/>
      <c r="D3" s="15"/>
      <c r="E3" s="380" t="s">
        <v>71</v>
      </c>
      <c r="F3" s="295" t="s">
        <v>6</v>
      </c>
      <c r="G3" s="296" t="s">
        <v>6</v>
      </c>
      <c r="H3" s="205">
        <f>P39</f>
        <v>99</v>
      </c>
      <c r="I3" s="284">
        <f>Q39</f>
        <v>108</v>
      </c>
      <c r="J3" s="303">
        <f>P40</f>
        <v>54</v>
      </c>
      <c r="K3" s="304">
        <f>Q40</f>
        <v>75</v>
      </c>
      <c r="L3" s="205">
        <f>P41</f>
        <v>49</v>
      </c>
      <c r="M3" s="206">
        <f>Q41</f>
        <v>75</v>
      </c>
      <c r="N3" s="295">
        <f>P42</f>
        <v>94</v>
      </c>
      <c r="O3" s="296">
        <f>Q42</f>
        <v>103</v>
      </c>
      <c r="P3" s="205">
        <f>P43</f>
        <v>78</v>
      </c>
      <c r="Q3" s="206">
        <f>Q43</f>
        <v>59</v>
      </c>
      <c r="R3" s="280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374</v>
      </c>
      <c r="AM3" s="143">
        <f t="shared" si="0"/>
        <v>420</v>
      </c>
      <c r="AN3" s="143">
        <f>SUM(G6,G9,G12,G15,G18,G21,G24,G27,G30,G33)</f>
        <v>164</v>
      </c>
      <c r="AO3" s="144">
        <f>SUM(F6,F9,F12,F15,F18,F21,F24,F27,F30,F33)</f>
        <v>376</v>
      </c>
      <c r="AP3" s="163">
        <f>AL3+AN3</f>
        <v>538</v>
      </c>
      <c r="AQ3" s="164">
        <f>AM3+AO3</f>
        <v>796</v>
      </c>
      <c r="AR3" s="223">
        <f>IF(AQ3=0,"",AP3/AQ3)</f>
        <v>0.67587939698492461</v>
      </c>
      <c r="AS3" s="172"/>
      <c r="AT3" s="141" t="s">
        <v>40</v>
      </c>
      <c r="AU3" s="180"/>
      <c r="AV3" s="180"/>
      <c r="AW3" s="180"/>
      <c r="AX3" s="180">
        <f>IF(H4&gt;I4,1,0)</f>
        <v>0</v>
      </c>
      <c r="AY3" s="181">
        <f>IF(J4&gt;K4,1,0)</f>
        <v>0</v>
      </c>
      <c r="AZ3" s="180">
        <f>IF(L4&gt;M4,1,0)</f>
        <v>0</v>
      </c>
      <c r="BA3" s="181">
        <f>IF(N4&gt;O4,1,0)</f>
        <v>0</v>
      </c>
      <c r="BB3" s="180">
        <f>IF(P4&gt;Q4,1,0)</f>
        <v>1</v>
      </c>
      <c r="BC3" s="181">
        <f>IF(R4&gt;S4,1,0)</f>
        <v>0</v>
      </c>
      <c r="BD3" s="180"/>
      <c r="BE3" s="181"/>
      <c r="BF3" s="180"/>
      <c r="BG3" s="181"/>
      <c r="BH3" s="180">
        <f>SUM(AX3:BG3)</f>
        <v>1</v>
      </c>
      <c r="BI3" s="178"/>
      <c r="BJ3" s="178">
        <f>IF(AQ3&lt;&gt;0,ROUND(AP3/AQ3,1)*10,AP3*10)</f>
        <v>7</v>
      </c>
      <c r="BK3" s="178">
        <f>IF(AQ3&lt;&gt;0,AP3/AQ3,0)</f>
        <v>0.67587939698492461</v>
      </c>
      <c r="BL3" s="179" t="s">
        <v>41</v>
      </c>
      <c r="BM3" s="185"/>
      <c r="BN3" s="185"/>
    </row>
    <row r="4" spans="1:66" ht="15.75" customHeight="1">
      <c r="A4" s="13"/>
      <c r="C4" s="14"/>
      <c r="D4" s="15"/>
      <c r="E4" s="381"/>
      <c r="F4" s="297" t="s">
        <v>6</v>
      </c>
      <c r="G4" s="298" t="s">
        <v>6</v>
      </c>
      <c r="H4" s="207">
        <f>R39</f>
        <v>2</v>
      </c>
      <c r="I4" s="285">
        <f>S39</f>
        <v>3</v>
      </c>
      <c r="J4" s="305">
        <f>R40</f>
        <v>0</v>
      </c>
      <c r="K4" s="306">
        <f>S40</f>
        <v>3</v>
      </c>
      <c r="L4" s="207">
        <f>R41</f>
        <v>0</v>
      </c>
      <c r="M4" s="208">
        <f>S41</f>
        <v>3</v>
      </c>
      <c r="N4" s="297">
        <f>R42</f>
        <v>2</v>
      </c>
      <c r="O4" s="298">
        <f>S42</f>
        <v>3</v>
      </c>
      <c r="P4" s="207">
        <f>R43</f>
        <v>3</v>
      </c>
      <c r="Q4" s="208">
        <f>S43</f>
        <v>0</v>
      </c>
      <c r="R4" s="28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10</v>
      </c>
      <c r="AC4" s="24">
        <f>BA49+BE49</f>
        <v>1</v>
      </c>
      <c r="AD4" s="24">
        <f>BB49+BF49</f>
        <v>0</v>
      </c>
      <c r="AE4" s="24">
        <f>BC49+BG49</f>
        <v>2</v>
      </c>
      <c r="AF4" s="24">
        <f>BD49+BH49</f>
        <v>7</v>
      </c>
      <c r="AG4" s="24">
        <f>AP4</f>
        <v>7</v>
      </c>
      <c r="AH4" s="24">
        <f>AQ4</f>
        <v>27</v>
      </c>
      <c r="AI4" s="161">
        <f>AP5</f>
        <v>5</v>
      </c>
      <c r="AJ4" s="161">
        <f>AQ5</f>
        <v>25</v>
      </c>
      <c r="AK4" s="24">
        <f>BD4</f>
        <v>6</v>
      </c>
      <c r="AL4" s="142">
        <f t="shared" si="0"/>
        <v>7</v>
      </c>
      <c r="AM4" s="142">
        <f t="shared" si="0"/>
        <v>12</v>
      </c>
      <c r="AN4" s="145">
        <f>SUM(G7,G10,G13,G16,G19,G22,G25,G28,G31,G34)</f>
        <v>0</v>
      </c>
      <c r="AO4" s="146">
        <f>SUM(F7,F10,F13,F16,F19,F22,F25,F28,F31,F34)</f>
        <v>15</v>
      </c>
      <c r="AP4" s="165">
        <f t="shared" ref="AP4:AQ35" si="1">AL4+AN4</f>
        <v>7</v>
      </c>
      <c r="AQ4" s="166">
        <f t="shared" si="1"/>
        <v>27</v>
      </c>
      <c r="AR4" s="223">
        <f>IF(AQ4=0,"",AP4/AQ4)</f>
        <v>0.25925925925925924</v>
      </c>
      <c r="AS4" s="173"/>
      <c r="AT4" s="141"/>
      <c r="AU4" s="180"/>
      <c r="AV4" s="182"/>
      <c r="AW4" s="187">
        <f>AP5*10000000-AQ5*100000+BJ4+BJ3</f>
        <v>47503007</v>
      </c>
      <c r="AX4" s="180"/>
      <c r="AY4" s="181">
        <f>IF(AW4&lt;AW7,7,6)</f>
        <v>7</v>
      </c>
      <c r="AZ4" s="180">
        <f>IF(AW4&lt;AW10,AY4,AY4-1)</f>
        <v>7</v>
      </c>
      <c r="BA4" s="181">
        <f>IF(AW4&lt;AW13,AZ4,AZ4-1)</f>
        <v>7</v>
      </c>
      <c r="BB4" s="180">
        <f>IF(AW4&lt;AW16,BA4,BA4-1)</f>
        <v>7</v>
      </c>
      <c r="BC4" s="181">
        <f>IF(AW4&lt;AW19,BB4,BB4-1)</f>
        <v>7</v>
      </c>
      <c r="BD4" s="180">
        <f>IF(AW4&lt;AW22,BC4,BC4-1)</f>
        <v>6</v>
      </c>
      <c r="BE4" s="181"/>
      <c r="BF4" s="180"/>
      <c r="BG4" s="181"/>
      <c r="BH4" s="180"/>
      <c r="BI4" s="178">
        <f>BH3+BH5</f>
        <v>1</v>
      </c>
      <c r="BJ4" s="178">
        <f>IF(AQ4&lt;&gt;0,ROUND(AP4/AQ4,1)*10000, AP4*10000)</f>
        <v>3000</v>
      </c>
      <c r="BK4" s="178">
        <f>IF(AQ4&lt;&gt;0,AP4/AQ4,0)</f>
        <v>0.25925925925925924</v>
      </c>
      <c r="BL4" s="179" t="s">
        <v>31</v>
      </c>
      <c r="BM4" s="185"/>
      <c r="BN4" s="185"/>
    </row>
    <row r="5" spans="1:66" ht="16.5" customHeight="1" thickBot="1">
      <c r="A5" s="13"/>
      <c r="C5" s="14"/>
      <c r="D5" s="15"/>
      <c r="E5" s="382"/>
      <c r="F5" s="314" t="s">
        <v>6</v>
      </c>
      <c r="G5" s="300" t="s">
        <v>6</v>
      </c>
      <c r="H5" s="209">
        <f>T39</f>
        <v>1</v>
      </c>
      <c r="I5" s="286">
        <f>U39</f>
        <v>2</v>
      </c>
      <c r="J5" s="307">
        <f>T40</f>
        <v>0</v>
      </c>
      <c r="K5" s="308">
        <f>U40</f>
        <v>3</v>
      </c>
      <c r="L5" s="209">
        <f>T41</f>
        <v>0</v>
      </c>
      <c r="M5" s="210">
        <f>U41</f>
        <v>3</v>
      </c>
      <c r="N5" s="314">
        <f>T42</f>
        <v>1</v>
      </c>
      <c r="O5" s="300">
        <f>U42</f>
        <v>2</v>
      </c>
      <c r="P5" s="209">
        <f>T43</f>
        <v>3</v>
      </c>
      <c r="Q5" s="210">
        <f>U43</f>
        <v>0</v>
      </c>
      <c r="R5" s="282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5</v>
      </c>
      <c r="AM5" s="147">
        <f t="shared" si="0"/>
        <v>10</v>
      </c>
      <c r="AN5" s="148">
        <f>SUM(G8,G11,G14,G17,G20,G23,G26,G29,G32,G35)</f>
        <v>0</v>
      </c>
      <c r="AO5" s="149">
        <f>SUM(F8,F11,F14,F17,F20,F23,F26,F29,F32,F35)</f>
        <v>15</v>
      </c>
      <c r="AP5" s="167">
        <f t="shared" si="1"/>
        <v>5</v>
      </c>
      <c r="AQ5" s="168">
        <f t="shared" si="1"/>
        <v>25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0</v>
      </c>
      <c r="AY5" s="191">
        <f>IF(F10&lt;G10,1,0)</f>
        <v>0</v>
      </c>
      <c r="AZ5" s="189">
        <f>IF(F13&lt;G13,1,0)</f>
        <v>0</v>
      </c>
      <c r="BA5" s="191">
        <f>IF(F16&lt;G16,1,0)</f>
        <v>0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0</v>
      </c>
      <c r="BI5" s="178"/>
      <c r="BJ5" s="178"/>
      <c r="BK5" s="178"/>
      <c r="BL5" s="178"/>
      <c r="BM5" s="185"/>
      <c r="BN5" s="185"/>
    </row>
    <row r="6" spans="1:66" ht="15.75" customHeight="1" thickBot="1">
      <c r="A6" s="13"/>
      <c r="C6" s="14"/>
      <c r="D6" s="15"/>
      <c r="E6" s="380" t="s">
        <v>7</v>
      </c>
      <c r="F6" s="295">
        <f>P50</f>
        <v>76</v>
      </c>
      <c r="G6" s="296">
        <f>Q50</f>
        <v>58</v>
      </c>
      <c r="H6" s="287" t="s">
        <v>6</v>
      </c>
      <c r="I6" s="288" t="s">
        <v>6</v>
      </c>
      <c r="J6" s="295">
        <f>P51</f>
        <v>78</v>
      </c>
      <c r="K6" s="296">
        <f>Q51</f>
        <v>95</v>
      </c>
      <c r="L6" s="287">
        <f>P52</f>
        <v>69</v>
      </c>
      <c r="M6" s="288">
        <f>Q52</f>
        <v>79</v>
      </c>
      <c r="N6" s="309">
        <f>P53</f>
        <v>97</v>
      </c>
      <c r="O6" s="310">
        <f>Q53</f>
        <v>102</v>
      </c>
      <c r="P6" s="287">
        <f>P54</f>
        <v>109</v>
      </c>
      <c r="Q6" s="288">
        <f>Q54</f>
        <v>98</v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429</v>
      </c>
      <c r="AM6" s="152">
        <f t="shared" si="2"/>
        <v>432</v>
      </c>
      <c r="AN6" s="151">
        <f>SUM(I3,I9,I12,I15,I18,I21,I24,I27,I30,I33)</f>
        <v>393</v>
      </c>
      <c r="AO6" s="153">
        <f>SUM(H3,H9,H12,H15,H18,H21,H24,H27,H30,H33)</f>
        <v>455</v>
      </c>
      <c r="AP6" s="169">
        <f t="shared" si="1"/>
        <v>822</v>
      </c>
      <c r="AQ6" s="164">
        <f t="shared" si="1"/>
        <v>887</v>
      </c>
      <c r="AR6" s="223">
        <f>IF(AQ6=0,"",AP6/AQ6)</f>
        <v>0.92671927846674185</v>
      </c>
      <c r="AS6" s="172"/>
      <c r="AT6" s="141" t="s">
        <v>40</v>
      </c>
      <c r="AU6" s="178"/>
      <c r="AV6" s="178"/>
      <c r="AW6" s="188"/>
      <c r="AX6" s="178">
        <f>IF(F7&gt;G7,1,0)</f>
        <v>1</v>
      </c>
      <c r="AY6" s="181">
        <f>IF(J7&gt;K7,1,0)</f>
        <v>0</v>
      </c>
      <c r="AZ6" s="178">
        <f>IF(L7&gt;M7,1,0)</f>
        <v>0</v>
      </c>
      <c r="BA6" s="181">
        <f>IF(N7&gt;O7,1,0)</f>
        <v>0</v>
      </c>
      <c r="BB6" s="178">
        <f>IF(P7&gt;Q7,1,0)</f>
        <v>1</v>
      </c>
      <c r="BC6" s="181">
        <f>IF(R7&gt;S7,1,0)</f>
        <v>0</v>
      </c>
      <c r="BD6" s="178"/>
      <c r="BE6" s="181"/>
      <c r="BF6" s="178"/>
      <c r="BG6" s="181"/>
      <c r="BH6" s="178">
        <f>SUM(AX6:BG6)</f>
        <v>2</v>
      </c>
      <c r="BI6" s="178"/>
      <c r="BJ6" s="178">
        <f>IF(AQ6&lt;&gt;0,ROUND(AP6/AQ6,1)*10,AP6*10)</f>
        <v>9</v>
      </c>
      <c r="BK6" s="178">
        <f t="shared" ref="BK6:BK34" si="3">IF(AQ6&lt;&gt;0,AP6/AQ6,0)</f>
        <v>0.92671927846674185</v>
      </c>
      <c r="BL6" s="179" t="s">
        <v>41</v>
      </c>
      <c r="BM6" s="185"/>
      <c r="BN6" s="185"/>
    </row>
    <row r="7" spans="1:66" ht="15.75" customHeight="1">
      <c r="A7" s="13"/>
      <c r="C7" s="14"/>
      <c r="D7" s="15"/>
      <c r="E7" s="381"/>
      <c r="F7" s="297">
        <f>R50</f>
        <v>3</v>
      </c>
      <c r="G7" s="298">
        <f>S50</f>
        <v>0</v>
      </c>
      <c r="H7" s="207" t="s">
        <v>6</v>
      </c>
      <c r="I7" s="208" t="s">
        <v>6</v>
      </c>
      <c r="J7" s="297">
        <f>R51</f>
        <v>1</v>
      </c>
      <c r="K7" s="298">
        <f>S51</f>
        <v>3</v>
      </c>
      <c r="L7" s="207">
        <f>R52</f>
        <v>0</v>
      </c>
      <c r="M7" s="208">
        <f>S52</f>
        <v>3</v>
      </c>
      <c r="N7" s="297">
        <f>R53</f>
        <v>2</v>
      </c>
      <c r="O7" s="298">
        <f>S53</f>
        <v>3</v>
      </c>
      <c r="P7" s="207">
        <f>R54</f>
        <v>3</v>
      </c>
      <c r="Q7" s="208">
        <f>S54</f>
        <v>2</v>
      </c>
      <c r="R7" s="28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10</v>
      </c>
      <c r="AC7" s="24">
        <f>BA60+BE60</f>
        <v>1</v>
      </c>
      <c r="AD7" s="24">
        <f>BB60+BF60</f>
        <v>2</v>
      </c>
      <c r="AE7" s="24">
        <f>BC60+BG60</f>
        <v>2</v>
      </c>
      <c r="AF7" s="24">
        <f>BD60+BH60</f>
        <v>5</v>
      </c>
      <c r="AG7" s="24">
        <f>AP7</f>
        <v>15</v>
      </c>
      <c r="AH7" s="24">
        <f>AQ7</f>
        <v>25</v>
      </c>
      <c r="AI7" s="161">
        <f>AP8</f>
        <v>9</v>
      </c>
      <c r="AJ7" s="161">
        <f>AQ8</f>
        <v>21</v>
      </c>
      <c r="AK7" s="24">
        <f>BD7</f>
        <v>4</v>
      </c>
      <c r="AL7" s="145">
        <f t="shared" si="2"/>
        <v>9</v>
      </c>
      <c r="AM7" s="145">
        <f t="shared" si="2"/>
        <v>11</v>
      </c>
      <c r="AN7" s="142">
        <f>SUM(I4,I10,I13,I16,I19,I22,I25,I28,I31,I34)</f>
        <v>6</v>
      </c>
      <c r="AO7" s="146">
        <f>SUM(H4,H10,H13,H16,H19,H22,H25,H28,H31,H34)</f>
        <v>14</v>
      </c>
      <c r="AP7" s="165">
        <f t="shared" si="1"/>
        <v>15</v>
      </c>
      <c r="AQ7" s="166">
        <f t="shared" si="1"/>
        <v>25</v>
      </c>
      <c r="AR7" s="223">
        <f>IF(AQ7=0,"",AP7/AQ7)</f>
        <v>0.6</v>
      </c>
      <c r="AS7" s="173"/>
      <c r="AT7" s="141"/>
      <c r="AU7" s="178"/>
      <c r="AV7" s="183"/>
      <c r="AW7" s="187">
        <f>AP8*10000000-AQ8*100000+BJ7+BJ6</f>
        <v>87906009</v>
      </c>
      <c r="AX7" s="178"/>
      <c r="AY7" s="181">
        <f>IF(AW7&lt;AW10,7,6)</f>
        <v>7</v>
      </c>
      <c r="AZ7" s="178">
        <f>IF(AW7&lt;AW13,AY7,AY7-1)</f>
        <v>7</v>
      </c>
      <c r="BA7" s="181">
        <f>IF(AW7&lt;AW16,AZ7,AZ7-1)</f>
        <v>7</v>
      </c>
      <c r="BB7" s="178">
        <f>IF(AW7&lt;AW19,BA7,BA7-1)</f>
        <v>6</v>
      </c>
      <c r="BC7" s="181">
        <f>IF(AW7&lt;AW22,BB7,BB7-1)</f>
        <v>5</v>
      </c>
      <c r="BD7" s="178">
        <f>IF(AW7&lt;AW4,BC7,BC7-1)</f>
        <v>4</v>
      </c>
      <c r="BE7" s="181"/>
      <c r="BF7" s="178"/>
      <c r="BG7" s="181"/>
      <c r="BH7" s="178"/>
      <c r="BI7" s="178">
        <f>BH6+BH8</f>
        <v>3</v>
      </c>
      <c r="BJ7" s="178">
        <f>IF(AQ7&lt;&gt;0,ROUND(AP7/AQ7,1)*10000,AP7*10000)</f>
        <v>6000</v>
      </c>
      <c r="BK7" s="178">
        <f t="shared" si="3"/>
        <v>0.6</v>
      </c>
      <c r="BL7" s="179" t="s">
        <v>31</v>
      </c>
      <c r="BM7" s="185"/>
      <c r="BN7" s="185"/>
    </row>
    <row r="8" spans="1:66" ht="16.5" customHeight="1" thickBot="1">
      <c r="A8" s="13"/>
      <c r="C8" s="14"/>
      <c r="D8" s="15"/>
      <c r="E8" s="382"/>
      <c r="F8" s="314">
        <f>T50</f>
        <v>3</v>
      </c>
      <c r="G8" s="300">
        <f>U50</f>
        <v>0</v>
      </c>
      <c r="H8" s="209" t="s">
        <v>6</v>
      </c>
      <c r="I8" s="210" t="s">
        <v>6</v>
      </c>
      <c r="J8" s="314">
        <f>T51</f>
        <v>0</v>
      </c>
      <c r="K8" s="300">
        <f>U51</f>
        <v>3</v>
      </c>
      <c r="L8" s="209">
        <f>T52</f>
        <v>0</v>
      </c>
      <c r="M8" s="210">
        <f>U52</f>
        <v>3</v>
      </c>
      <c r="N8" s="314">
        <f>T53</f>
        <v>1</v>
      </c>
      <c r="O8" s="300">
        <f>U53</f>
        <v>2</v>
      </c>
      <c r="P8" s="209">
        <f>T54</f>
        <v>2</v>
      </c>
      <c r="Q8" s="210">
        <f>U54</f>
        <v>1</v>
      </c>
      <c r="R8" s="282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6</v>
      </c>
      <c r="AM8" s="154">
        <f t="shared" si="2"/>
        <v>9</v>
      </c>
      <c r="AN8" s="142">
        <f>SUM(I5,I11,I14,I17,I20,I23,I26,I29,I32,I35)</f>
        <v>3</v>
      </c>
      <c r="AO8" s="149">
        <f>SUM(H5,H11,H14,H17,H20,H23,H26,H29,H32,H35)</f>
        <v>12</v>
      </c>
      <c r="AP8" s="167">
        <f t="shared" si="1"/>
        <v>9</v>
      </c>
      <c r="AQ8" s="168">
        <f t="shared" si="1"/>
        <v>21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1</v>
      </c>
      <c r="AY8" s="191">
        <f>IF(H10&lt;I10,1,0)</f>
        <v>0</v>
      </c>
      <c r="AZ8" s="189">
        <f>IF(H13&lt;I13,1,0)</f>
        <v>0</v>
      </c>
      <c r="BA8" s="191">
        <f>IF(H16&lt;I16,1,0)</f>
        <v>0</v>
      </c>
      <c r="BB8" s="189">
        <f>IF(H19&lt;I19,1,0)</f>
        <v>0</v>
      </c>
      <c r="BC8" s="191">
        <f>IF(H22&lt;I22,1,0)</f>
        <v>0</v>
      </c>
      <c r="BD8" s="189"/>
      <c r="BE8" s="181"/>
      <c r="BF8" s="178"/>
      <c r="BG8" s="181"/>
      <c r="BH8" s="178">
        <f>SUM(AX8:BG8)</f>
        <v>1</v>
      </c>
      <c r="BI8" s="178"/>
      <c r="BJ8" s="178"/>
      <c r="BK8" s="178"/>
      <c r="BL8" s="178"/>
      <c r="BM8" s="185"/>
      <c r="BN8" s="185"/>
    </row>
    <row r="9" spans="1:66" ht="15.75" customHeight="1" thickBot="1">
      <c r="A9" s="13"/>
      <c r="C9" s="14"/>
      <c r="D9" s="15"/>
      <c r="E9" s="380" t="s">
        <v>72</v>
      </c>
      <c r="F9" s="349">
        <f>P61</f>
        <v>75</v>
      </c>
      <c r="G9" s="350">
        <f>Q61</f>
        <v>0</v>
      </c>
      <c r="H9" s="205">
        <f>P62</f>
        <v>75</v>
      </c>
      <c r="I9" s="206">
        <f>Q62</f>
        <v>56</v>
      </c>
      <c r="J9" s="295" t="s">
        <v>6</v>
      </c>
      <c r="K9" s="296" t="s">
        <v>6</v>
      </c>
      <c r="L9" s="205">
        <f>P63</f>
        <v>106</v>
      </c>
      <c r="M9" s="206">
        <f>Q63</f>
        <v>107</v>
      </c>
      <c r="N9" s="295">
        <f>P64</f>
        <v>75</v>
      </c>
      <c r="O9" s="296">
        <f>Q64</f>
        <v>57</v>
      </c>
      <c r="P9" s="205">
        <f>P65</f>
        <v>75</v>
      </c>
      <c r="Q9" s="206">
        <f>Q65</f>
        <v>50</v>
      </c>
      <c r="R9" s="280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406</v>
      </c>
      <c r="AM9" s="152">
        <f t="shared" si="4"/>
        <v>270</v>
      </c>
      <c r="AN9" s="143">
        <f>SUM(K3,K6,K12,K15,K18,K21,K24,K27,K30,K33)</f>
        <v>399</v>
      </c>
      <c r="AO9" s="144">
        <f>SUM(J3,J6,J12,J15,J18,J21,J24,J27,J30,J33)</f>
        <v>316</v>
      </c>
      <c r="AP9" s="169">
        <f t="shared" si="1"/>
        <v>805</v>
      </c>
      <c r="AQ9" s="164">
        <f t="shared" si="1"/>
        <v>586</v>
      </c>
      <c r="AR9" s="223">
        <f>IF(AQ9=0,"",AP9/AQ9)</f>
        <v>1.3737201365187712</v>
      </c>
      <c r="AS9" s="172"/>
      <c r="AT9" s="141" t="s">
        <v>40</v>
      </c>
      <c r="AU9" s="180"/>
      <c r="AV9" s="180"/>
      <c r="AW9" s="188"/>
      <c r="AX9" s="180">
        <f>IF(F10&gt;G10,1,0)</f>
        <v>1</v>
      </c>
      <c r="AY9" s="181">
        <f>IF(H10&gt;I10,1,0)</f>
        <v>1</v>
      </c>
      <c r="AZ9" s="180">
        <f>IF(L10&gt;M10,1,0)</f>
        <v>1</v>
      </c>
      <c r="BA9" s="181">
        <f>IF(N10&gt;O10,1,0)</f>
        <v>1</v>
      </c>
      <c r="BB9" s="180">
        <f>IF(P10&gt;Q10,1,0)</f>
        <v>1</v>
      </c>
      <c r="BC9" s="181">
        <f>IF(R10&gt;S10,1,0)</f>
        <v>0</v>
      </c>
      <c r="BD9" s="180"/>
      <c r="BE9" s="181"/>
      <c r="BF9" s="180"/>
      <c r="BG9" s="181"/>
      <c r="BH9" s="180">
        <f>SUM(AX9:BG9)</f>
        <v>5</v>
      </c>
      <c r="BI9" s="178"/>
      <c r="BJ9" s="178">
        <f>IF(AQ9&lt;&gt;0,ROUND(AP9/AQ9,1)*10,AP9*10)</f>
        <v>14</v>
      </c>
      <c r="BK9" s="178">
        <f t="shared" si="3"/>
        <v>1.3737201365187712</v>
      </c>
      <c r="BL9" s="179" t="s">
        <v>41</v>
      </c>
      <c r="BM9" s="185"/>
      <c r="BN9" s="185"/>
    </row>
    <row r="10" spans="1:66" ht="15.75" customHeight="1">
      <c r="A10" s="13"/>
      <c r="C10" s="14"/>
      <c r="D10" s="15"/>
      <c r="E10" s="381"/>
      <c r="F10" s="351">
        <f>R61</f>
        <v>3</v>
      </c>
      <c r="G10" s="352">
        <f>S61</f>
        <v>0</v>
      </c>
      <c r="H10" s="207">
        <f>R62</f>
        <v>3</v>
      </c>
      <c r="I10" s="208">
        <f>S62</f>
        <v>0</v>
      </c>
      <c r="J10" s="297" t="s">
        <v>6</v>
      </c>
      <c r="K10" s="298" t="s">
        <v>6</v>
      </c>
      <c r="L10" s="207">
        <f>R63</f>
        <v>3</v>
      </c>
      <c r="M10" s="208">
        <f>S63</f>
        <v>2</v>
      </c>
      <c r="N10" s="297">
        <f>R64</f>
        <v>3</v>
      </c>
      <c r="O10" s="298">
        <f>S64</f>
        <v>0</v>
      </c>
      <c r="P10" s="207">
        <f>R65</f>
        <v>3</v>
      </c>
      <c r="Q10" s="208">
        <f>S65</f>
        <v>0</v>
      </c>
      <c r="R10" s="28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10</v>
      </c>
      <c r="AC10" s="24">
        <f>BA71+BE71</f>
        <v>9</v>
      </c>
      <c r="AD10" s="24">
        <f>BB71+BF71</f>
        <v>1</v>
      </c>
      <c r="AE10" s="24">
        <f>BC71+BG71</f>
        <v>0</v>
      </c>
      <c r="AF10" s="24">
        <f>BD71+BH71</f>
        <v>0</v>
      </c>
      <c r="AG10" s="24">
        <f>AP10</f>
        <v>30</v>
      </c>
      <c r="AH10" s="24">
        <f>AQ10</f>
        <v>3</v>
      </c>
      <c r="AI10" s="161">
        <f>AP11</f>
        <v>29</v>
      </c>
      <c r="AJ10" s="161">
        <f>AQ11</f>
        <v>1</v>
      </c>
      <c r="AK10" s="24">
        <f>BD10</f>
        <v>1</v>
      </c>
      <c r="AL10" s="145">
        <f t="shared" si="4"/>
        <v>15</v>
      </c>
      <c r="AM10" s="145">
        <f t="shared" si="4"/>
        <v>2</v>
      </c>
      <c r="AN10" s="145">
        <f>SUM(K4,K7,K13,K16,K19,K22,K25,K28,K31,K34)</f>
        <v>15</v>
      </c>
      <c r="AO10" s="146">
        <f>SUM(J4,J7,J13,J16,J19,J22,J25,J28,J31,J34)</f>
        <v>1</v>
      </c>
      <c r="AP10" s="165">
        <f t="shared" si="1"/>
        <v>30</v>
      </c>
      <c r="AQ10" s="166">
        <f t="shared" si="1"/>
        <v>3</v>
      </c>
      <c r="AR10" s="223">
        <f>IF(AQ10=0,"",AP10/AQ10)</f>
        <v>10</v>
      </c>
      <c r="AS10" s="173"/>
      <c r="AT10" s="141"/>
      <c r="AU10" s="180"/>
      <c r="AV10" s="182"/>
      <c r="AW10" s="187">
        <f>AP11*10000000-AQ11*100000+BJ10+BJ9</f>
        <v>290000014</v>
      </c>
      <c r="AX10" s="180"/>
      <c r="AY10" s="181">
        <f>IF(AW10&lt;AW13,7,6)</f>
        <v>6</v>
      </c>
      <c r="AZ10" s="180">
        <f>IF(AW10&lt;AW16,AY10,AY10-1)</f>
        <v>5</v>
      </c>
      <c r="BA10" s="181">
        <f>IF(AW10&lt;AW19,AZ10,AZ10-1)</f>
        <v>4</v>
      </c>
      <c r="BB10" s="180">
        <f>IF(AW10&lt;AW22,BA10,BA10-1)</f>
        <v>3</v>
      </c>
      <c r="BC10" s="181">
        <f>IF(AW10&lt;AW4,BB10,BB10-1)</f>
        <v>2</v>
      </c>
      <c r="BD10" s="180">
        <f>IF(AW10&lt;AW7,BC10,BC10-1)</f>
        <v>1</v>
      </c>
      <c r="BE10" s="181"/>
      <c r="BF10" s="180"/>
      <c r="BG10" s="181"/>
      <c r="BH10" s="180"/>
      <c r="BI10" s="178">
        <f>BH9+BH11</f>
        <v>10</v>
      </c>
      <c r="BJ10" s="178">
        <f>IF(AQ10&lt;&gt;0,ROUND(AP10/AQ10,1)*10000,AP10*10000)</f>
        <v>100000</v>
      </c>
      <c r="BK10" s="178">
        <f t="shared" si="3"/>
        <v>10</v>
      </c>
      <c r="BL10" s="179" t="s">
        <v>31</v>
      </c>
      <c r="BM10" s="185"/>
      <c r="BN10" s="185"/>
    </row>
    <row r="11" spans="1:66" ht="16.5" customHeight="1" thickBot="1">
      <c r="A11" s="13"/>
      <c r="C11" s="14"/>
      <c r="D11" s="15"/>
      <c r="E11" s="382"/>
      <c r="F11" s="353">
        <f>T61</f>
        <v>3</v>
      </c>
      <c r="G11" s="354">
        <f>U61</f>
        <v>0</v>
      </c>
      <c r="H11" s="215">
        <f>T62</f>
        <v>3</v>
      </c>
      <c r="I11" s="216">
        <f>U62</f>
        <v>0</v>
      </c>
      <c r="J11" s="301" t="s">
        <v>6</v>
      </c>
      <c r="K11" s="302" t="s">
        <v>6</v>
      </c>
      <c r="L11" s="215">
        <f>T63</f>
        <v>2</v>
      </c>
      <c r="M11" s="216">
        <f>U63</f>
        <v>1</v>
      </c>
      <c r="N11" s="301">
        <f>T64</f>
        <v>3</v>
      </c>
      <c r="O11" s="302">
        <f>U64</f>
        <v>0</v>
      </c>
      <c r="P11" s="215">
        <f>T65</f>
        <v>3</v>
      </c>
      <c r="Q11" s="216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14</v>
      </c>
      <c r="AM11" s="156">
        <f t="shared" si="4"/>
        <v>1</v>
      </c>
      <c r="AN11" s="157">
        <f>SUM(K5,K8,K14,K17,K20,K23,K26,K29,K32,K35)</f>
        <v>15</v>
      </c>
      <c r="AO11" s="158">
        <f>SUM(J5,J8,J14,J17,J20,J23,J26,J29,J32,J35)</f>
        <v>0</v>
      </c>
      <c r="AP11" s="170">
        <f t="shared" si="1"/>
        <v>29</v>
      </c>
      <c r="AQ11" s="171">
        <f t="shared" si="1"/>
        <v>1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1</v>
      </c>
      <c r="AY11" s="191">
        <f>IF(J7&lt;K7,1,0)</f>
        <v>1</v>
      </c>
      <c r="AZ11" s="189">
        <f>IF(J13&lt;K13,1,0)</f>
        <v>1</v>
      </c>
      <c r="BA11" s="191">
        <f>IF(J16&lt;K16,1,0)</f>
        <v>1</v>
      </c>
      <c r="BB11" s="189">
        <f>IF(J19&lt;K19,1,0)</f>
        <v>1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5</v>
      </c>
      <c r="BI11" s="178"/>
      <c r="BJ11" s="178"/>
      <c r="BK11" s="178"/>
      <c r="BL11" s="178"/>
      <c r="BM11" s="185"/>
      <c r="BN11" s="185"/>
    </row>
    <row r="12" spans="1:66" ht="15.75" customHeight="1" thickBot="1">
      <c r="A12" s="13"/>
      <c r="C12" s="14"/>
      <c r="D12" s="15"/>
      <c r="E12" s="380" t="s">
        <v>65</v>
      </c>
      <c r="F12" s="349">
        <f>P72</f>
        <v>75</v>
      </c>
      <c r="G12" s="350">
        <f>Q72</f>
        <v>0</v>
      </c>
      <c r="H12" s="205">
        <f>P73</f>
        <v>101</v>
      </c>
      <c r="I12" s="206">
        <f>Q73</f>
        <v>87</v>
      </c>
      <c r="J12" s="295">
        <f>P74</f>
        <v>64</v>
      </c>
      <c r="K12" s="296">
        <f>Q74</f>
        <v>79</v>
      </c>
      <c r="L12" s="205" t="s">
        <v>6</v>
      </c>
      <c r="M12" s="206" t="s">
        <v>6</v>
      </c>
      <c r="N12" s="295">
        <f>P75</f>
        <v>76</v>
      </c>
      <c r="O12" s="296">
        <f>Q75</f>
        <v>59</v>
      </c>
      <c r="P12" s="205">
        <f>P76</f>
        <v>75</v>
      </c>
      <c r="Q12" s="206">
        <f>Q76</f>
        <v>0</v>
      </c>
      <c r="R12" s="280" t="str">
        <f>P77</f>
        <v/>
      </c>
      <c r="S12" s="238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391</v>
      </c>
      <c r="AM12" s="152">
        <f t="shared" si="5"/>
        <v>225</v>
      </c>
      <c r="AN12" s="143">
        <f>SUM(M3,M6,M9,M15,M18,M21,M24,M27,M30,M33)</f>
        <v>426</v>
      </c>
      <c r="AO12" s="144">
        <f>SUM(L3,L6,L9,L15,L18,L21,L24,L27,L30,L33)</f>
        <v>360</v>
      </c>
      <c r="AP12" s="169">
        <f t="shared" si="1"/>
        <v>817</v>
      </c>
      <c r="AQ12" s="164">
        <f t="shared" si="1"/>
        <v>585</v>
      </c>
      <c r="AR12" s="223">
        <f>IF(AQ12=0,"",AP12/AQ12)</f>
        <v>1.3965811965811965</v>
      </c>
      <c r="AS12" s="172"/>
      <c r="AT12" s="141" t="s">
        <v>40</v>
      </c>
      <c r="AU12" s="178"/>
      <c r="AV12" s="178"/>
      <c r="AW12" s="188"/>
      <c r="AX12" s="178">
        <f>IF(F13&gt;G13,1,0)</f>
        <v>1</v>
      </c>
      <c r="AY12" s="181">
        <f>IF(H13&gt;I13,1,0)</f>
        <v>1</v>
      </c>
      <c r="AZ12" s="178">
        <f>IF(J13&gt;K13,1,0)</f>
        <v>0</v>
      </c>
      <c r="BA12" s="181">
        <f>IF(N13&gt;O13,1,0)</f>
        <v>1</v>
      </c>
      <c r="BB12" s="178">
        <f>IF(P13&gt;Q13,1,0)</f>
        <v>1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4</v>
      </c>
      <c r="BI12" s="178"/>
      <c r="BJ12" s="178">
        <f>IF(AQ12&lt;&gt;0,ROUND(AP12/AQ12,1)*10,AP12*10)</f>
        <v>14</v>
      </c>
      <c r="BK12" s="178">
        <f t="shared" si="3"/>
        <v>1.3965811965811965</v>
      </c>
      <c r="BL12" s="179" t="s">
        <v>41</v>
      </c>
      <c r="BM12" s="185"/>
      <c r="BN12" s="185"/>
    </row>
    <row r="13" spans="1:66" ht="15.75" customHeight="1">
      <c r="A13" s="13"/>
      <c r="C13" s="14"/>
      <c r="D13" s="15"/>
      <c r="E13" s="381"/>
      <c r="F13" s="351">
        <f>R72</f>
        <v>3</v>
      </c>
      <c r="G13" s="352">
        <f>S72</f>
        <v>0</v>
      </c>
      <c r="H13" s="207">
        <f>R73</f>
        <v>3</v>
      </c>
      <c r="I13" s="208">
        <f>S73</f>
        <v>1</v>
      </c>
      <c r="J13" s="297">
        <f>R74</f>
        <v>0</v>
      </c>
      <c r="K13" s="298">
        <f>S74</f>
        <v>3</v>
      </c>
      <c r="L13" s="207" t="s">
        <v>6</v>
      </c>
      <c r="M13" s="208" t="s">
        <v>6</v>
      </c>
      <c r="N13" s="297">
        <f>R75</f>
        <v>3</v>
      </c>
      <c r="O13" s="298">
        <f>S75</f>
        <v>0</v>
      </c>
      <c r="P13" s="207">
        <f>R76</f>
        <v>3</v>
      </c>
      <c r="Q13" s="208">
        <f>S76</f>
        <v>0</v>
      </c>
      <c r="R13" s="281" t="str">
        <f>R77</f>
        <v/>
      </c>
      <c r="S13" s="242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10</v>
      </c>
      <c r="AC13" s="24">
        <f>BA82+BE82</f>
        <v>8</v>
      </c>
      <c r="AD13" s="24">
        <f>BB82+BF82</f>
        <v>0</v>
      </c>
      <c r="AE13" s="24">
        <f>BC82+BG82</f>
        <v>1</v>
      </c>
      <c r="AF13" s="24">
        <f>BD82+BH82</f>
        <v>1</v>
      </c>
      <c r="AG13" s="24">
        <f>AP13</f>
        <v>26</v>
      </c>
      <c r="AH13" s="24">
        <f>AQ13</f>
        <v>8</v>
      </c>
      <c r="AI13" s="161">
        <f>AP14</f>
        <v>25</v>
      </c>
      <c r="AJ13" s="161">
        <f>AQ14</f>
        <v>5</v>
      </c>
      <c r="AK13" s="24">
        <f>BD13</f>
        <v>2</v>
      </c>
      <c r="AL13" s="145">
        <f t="shared" si="5"/>
        <v>12</v>
      </c>
      <c r="AM13" s="145">
        <f t="shared" si="5"/>
        <v>4</v>
      </c>
      <c r="AN13" s="145">
        <f>SUM(M4,M7,M10,M16,M19,M22,M25,M28,M31,M34)</f>
        <v>14</v>
      </c>
      <c r="AO13" s="146">
        <f>SUM(L4,L7,L10,L16,L19,L22,L25,L28,L31,L34)</f>
        <v>4</v>
      </c>
      <c r="AP13" s="165">
        <f t="shared" si="1"/>
        <v>26</v>
      </c>
      <c r="AQ13" s="166">
        <f t="shared" si="1"/>
        <v>8</v>
      </c>
      <c r="AR13" s="223">
        <f>IF(AQ13=0,"",AP13/AQ13)</f>
        <v>3.25</v>
      </c>
      <c r="AS13" s="173"/>
      <c r="AT13" s="141"/>
      <c r="AU13" s="178"/>
      <c r="AV13" s="183"/>
      <c r="AW13" s="187">
        <f>AP14*10000000-AQ14*100000+BJ13+BJ12</f>
        <v>249533014</v>
      </c>
      <c r="AX13" s="178"/>
      <c r="AY13" s="181">
        <f>IF(AW13&lt;AW16,7,6)</f>
        <v>6</v>
      </c>
      <c r="AZ13" s="178">
        <f>IF(AW13&lt;AW19,AY13,AY13-1)</f>
        <v>5</v>
      </c>
      <c r="BA13" s="181">
        <f>IF(AW13&lt;AW22,AZ13,AZ13-1)</f>
        <v>4</v>
      </c>
      <c r="BB13" s="178">
        <f>IF(AW13&lt;AW4,BA13,BA13-1)</f>
        <v>3</v>
      </c>
      <c r="BC13" s="181">
        <f>IF(AW13&lt;AW7,BB13,BB13-1)</f>
        <v>2</v>
      </c>
      <c r="BD13" s="178">
        <f>IF(AW13&lt;AW10,BC13,BC13-1)</f>
        <v>2</v>
      </c>
      <c r="BE13" s="181"/>
      <c r="BF13" s="178"/>
      <c r="BG13" s="181"/>
      <c r="BH13" s="178"/>
      <c r="BI13" s="178">
        <f>BH12+BH14</f>
        <v>13</v>
      </c>
      <c r="BJ13" s="178">
        <f>IF(AQ13&lt;&gt;0,ROUND(AP13/AQ13,1)*10000,AP13*10000)</f>
        <v>33000</v>
      </c>
      <c r="BK13" s="178">
        <f t="shared" si="3"/>
        <v>3.25</v>
      </c>
      <c r="BL13" s="179" t="s">
        <v>31</v>
      </c>
      <c r="BM13" s="185"/>
      <c r="BN13" s="185"/>
    </row>
    <row r="14" spans="1:66" ht="16.5" customHeight="1" thickBot="1">
      <c r="A14" s="13"/>
      <c r="C14" s="14"/>
      <c r="D14" s="15"/>
      <c r="E14" s="382"/>
      <c r="F14" s="353">
        <f>T72</f>
        <v>3</v>
      </c>
      <c r="G14" s="354">
        <f>U72</f>
        <v>0</v>
      </c>
      <c r="H14" s="215">
        <f>T73</f>
        <v>3</v>
      </c>
      <c r="I14" s="216">
        <f>U73</f>
        <v>0</v>
      </c>
      <c r="J14" s="301">
        <f>T74</f>
        <v>0</v>
      </c>
      <c r="K14" s="302">
        <f>U74</f>
        <v>3</v>
      </c>
      <c r="L14" s="215" t="s">
        <v>6</v>
      </c>
      <c r="M14" s="216" t="s">
        <v>6</v>
      </c>
      <c r="N14" s="301">
        <f>T75</f>
        <v>3</v>
      </c>
      <c r="O14" s="302">
        <f>U75</f>
        <v>0</v>
      </c>
      <c r="P14" s="215">
        <f>T76</f>
        <v>3</v>
      </c>
      <c r="Q14" s="216">
        <f>U76</f>
        <v>0</v>
      </c>
      <c r="R14" s="253">
        <f>T77</f>
        <v>0</v>
      </c>
      <c r="S14" s="254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12</v>
      </c>
      <c r="AM14" s="157">
        <f t="shared" si="5"/>
        <v>3</v>
      </c>
      <c r="AN14" s="157">
        <f>SUM(M5,M8,M11,M17,M20,M23,M26,M29,M32,M35)</f>
        <v>13</v>
      </c>
      <c r="AO14" s="158">
        <f>SUM(L5,L8,L11,L17,L20,L23,L26,L29,L32,L35)</f>
        <v>2</v>
      </c>
      <c r="AP14" s="170">
        <f t="shared" si="1"/>
        <v>25</v>
      </c>
      <c r="AQ14" s="171">
        <f t="shared" si="1"/>
        <v>5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1</v>
      </c>
      <c r="AY14" s="181">
        <f t="shared" ref="AY14:AY35" si="6">IF(AW14&lt;AW17,7,6)</f>
        <v>6</v>
      </c>
      <c r="AZ14" s="189">
        <f>IF(L10&lt;M10,1,0)</f>
        <v>0</v>
      </c>
      <c r="BA14" s="191">
        <f>IF(L16&lt;M16,1,0)</f>
        <v>1</v>
      </c>
      <c r="BB14" s="189">
        <f>IF(L19&lt;M19,1,0)</f>
        <v>1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9</v>
      </c>
      <c r="BI14" s="178"/>
      <c r="BJ14" s="178"/>
      <c r="BK14" s="178"/>
      <c r="BL14" s="178"/>
      <c r="BM14" s="185"/>
      <c r="BN14" s="185"/>
    </row>
    <row r="15" spans="1:66" ht="15.75" customHeight="1" thickBot="1">
      <c r="A15" s="13"/>
      <c r="C15" s="14"/>
      <c r="D15" s="15"/>
      <c r="E15" s="380" t="s">
        <v>8</v>
      </c>
      <c r="F15" s="295">
        <f>P83</f>
        <v>75</v>
      </c>
      <c r="G15" s="296">
        <f>Q83</f>
        <v>43</v>
      </c>
      <c r="H15" s="205">
        <f>P84</f>
        <v>75</v>
      </c>
      <c r="I15" s="206">
        <f>Q84</f>
        <v>58</v>
      </c>
      <c r="J15" s="295">
        <f>P85</f>
        <v>59</v>
      </c>
      <c r="K15" s="296">
        <f>Q85</f>
        <v>75</v>
      </c>
      <c r="L15" s="205">
        <f>P86</f>
        <v>85</v>
      </c>
      <c r="M15" s="206">
        <f>Q86</f>
        <v>94</v>
      </c>
      <c r="N15" s="295" t="s">
        <v>6</v>
      </c>
      <c r="O15" s="296" t="s">
        <v>6</v>
      </c>
      <c r="P15" s="205">
        <f>P87</f>
        <v>78</v>
      </c>
      <c r="Q15" s="206">
        <f>Q87</f>
        <v>50</v>
      </c>
      <c r="R15" s="280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372</v>
      </c>
      <c r="AM15" s="159">
        <f t="shared" si="7"/>
        <v>320</v>
      </c>
      <c r="AN15" s="143">
        <f>SUM(O3,O6,O9,O12,O18,O21,O24,O27,O30,O33)</f>
        <v>396</v>
      </c>
      <c r="AO15" s="144">
        <f>SUM(N3,N6,N9,N12,N18,N21,N24,N27,N30,N33)</f>
        <v>390</v>
      </c>
      <c r="AP15" s="169">
        <f t="shared" si="1"/>
        <v>768</v>
      </c>
      <c r="AQ15" s="164">
        <f t="shared" si="1"/>
        <v>710</v>
      </c>
      <c r="AR15" s="223">
        <f>IF(AQ15=0,"",AP15/AQ15)</f>
        <v>1.0816901408450703</v>
      </c>
      <c r="AS15" s="172"/>
      <c r="AT15" s="141" t="s">
        <v>40</v>
      </c>
      <c r="AU15" s="180"/>
      <c r="AV15" s="180"/>
      <c r="AW15" s="188"/>
      <c r="AX15" s="180">
        <f>IF(F16&gt;G16,1,0)</f>
        <v>1</v>
      </c>
      <c r="AY15" s="181">
        <f t="shared" si="6"/>
        <v>6</v>
      </c>
      <c r="AZ15" s="180">
        <f>IF(J16&gt;K16,1,0)</f>
        <v>0</v>
      </c>
      <c r="BA15" s="181">
        <f>IF(L16&gt;M16,1,0)</f>
        <v>0</v>
      </c>
      <c r="BB15" s="180">
        <f>IF(P16&gt;Q16,1,0)</f>
        <v>1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8</v>
      </c>
      <c r="BI15" s="178"/>
      <c r="BJ15" s="178">
        <f>IF(AQ15&lt;&gt;0,ROUND(AP15/AQ15,1)*10,AP15*10)</f>
        <v>11</v>
      </c>
      <c r="BK15" s="178">
        <f t="shared" si="3"/>
        <v>1.0816901408450703</v>
      </c>
      <c r="BL15" s="179" t="s">
        <v>41</v>
      </c>
      <c r="BM15" s="185"/>
      <c r="BN15" s="185"/>
    </row>
    <row r="16" spans="1:66" ht="15.75" customHeight="1">
      <c r="A16" s="13"/>
      <c r="C16" s="14"/>
      <c r="D16" s="15"/>
      <c r="E16" s="381"/>
      <c r="F16" s="297">
        <f>R83</f>
        <v>3</v>
      </c>
      <c r="G16" s="298">
        <f>S83</f>
        <v>0</v>
      </c>
      <c r="H16" s="207">
        <f>R84</f>
        <v>3</v>
      </c>
      <c r="I16" s="208">
        <f>S84</f>
        <v>0</v>
      </c>
      <c r="J16" s="297">
        <f>R85</f>
        <v>0</v>
      </c>
      <c r="K16" s="298">
        <f>S85</f>
        <v>3</v>
      </c>
      <c r="L16" s="207">
        <f>R86</f>
        <v>1</v>
      </c>
      <c r="M16" s="208">
        <f>S86</f>
        <v>3</v>
      </c>
      <c r="N16" s="297" t="s">
        <v>6</v>
      </c>
      <c r="O16" s="298" t="s">
        <v>6</v>
      </c>
      <c r="P16" s="207">
        <f>R87</f>
        <v>3</v>
      </c>
      <c r="Q16" s="208">
        <f>S87</f>
        <v>0</v>
      </c>
      <c r="R16" s="28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10</v>
      </c>
      <c r="AC16" s="24">
        <f>BA93+BE93</f>
        <v>4</v>
      </c>
      <c r="AD16" s="24">
        <f>BB93+BF93</f>
        <v>2</v>
      </c>
      <c r="AE16" s="24">
        <f>BC93+BG93</f>
        <v>0</v>
      </c>
      <c r="AF16" s="24">
        <f>BD93+BH93</f>
        <v>4</v>
      </c>
      <c r="AG16" s="24">
        <f>AP16</f>
        <v>19</v>
      </c>
      <c r="AH16" s="24">
        <f>AQ16</f>
        <v>16</v>
      </c>
      <c r="AI16" s="161">
        <f>AP17</f>
        <v>16</v>
      </c>
      <c r="AJ16" s="161">
        <f>AQ17</f>
        <v>14</v>
      </c>
      <c r="AK16" s="24">
        <f>BD16</f>
        <v>3</v>
      </c>
      <c r="AL16" s="145">
        <f t="shared" si="7"/>
        <v>10</v>
      </c>
      <c r="AM16" s="145">
        <f t="shared" si="7"/>
        <v>6</v>
      </c>
      <c r="AN16" s="145">
        <f>SUM(O4,O7,O10,O13,O19,O22,O25,O28,O31,O34)</f>
        <v>9</v>
      </c>
      <c r="AO16" s="146">
        <f>SUM(N4,N7,N10,N13,N19,N22,N25,N28,N31,N34)</f>
        <v>10</v>
      </c>
      <c r="AP16" s="165">
        <f t="shared" si="1"/>
        <v>19</v>
      </c>
      <c r="AQ16" s="166">
        <f t="shared" si="1"/>
        <v>16</v>
      </c>
      <c r="AR16" s="223">
        <f>IF(AQ16=0,"",AP16/AQ16)</f>
        <v>1.1875</v>
      </c>
      <c r="AS16" s="173"/>
      <c r="AT16" s="141"/>
      <c r="AU16" s="180"/>
      <c r="AV16" s="182"/>
      <c r="AW16" s="187">
        <f>AP17*10000000-AQ17*100000+BJ16+BJ15</f>
        <v>158612011</v>
      </c>
      <c r="AX16" s="180"/>
      <c r="AY16" s="181">
        <f t="shared" si="6"/>
        <v>6</v>
      </c>
      <c r="AZ16" s="180">
        <f>IF(AW16&lt;AW22,AY16,AY16-1)</f>
        <v>5</v>
      </c>
      <c r="BA16" s="181">
        <f>IF(AW16&lt;AW4,AZ16,AZ16-1)</f>
        <v>4</v>
      </c>
      <c r="BB16" s="180">
        <f>IF(AW16&lt;AW7,BA16,BA16-1)</f>
        <v>3</v>
      </c>
      <c r="BC16" s="181">
        <f>IF(AW16&lt;AW10,BB16,BB16-1)</f>
        <v>3</v>
      </c>
      <c r="BD16" s="180">
        <f>IF(AW16&lt;AW13,BC16,BC16-1)</f>
        <v>3</v>
      </c>
      <c r="BE16" s="181"/>
      <c r="BF16" s="180"/>
      <c r="BG16" s="181"/>
      <c r="BH16" s="180"/>
      <c r="BI16" s="178">
        <f>BH15+BH17</f>
        <v>15</v>
      </c>
      <c r="BJ16" s="178">
        <f>IF(AQ16&lt;&gt;0,ROUND(AP16/AQ16,1)*10000,AP16*10000)</f>
        <v>12000</v>
      </c>
      <c r="BK16" s="178">
        <f t="shared" si="3"/>
        <v>1.1875</v>
      </c>
      <c r="BL16" s="179" t="s">
        <v>31</v>
      </c>
      <c r="BM16" s="185"/>
      <c r="BN16" s="185"/>
    </row>
    <row r="17" spans="1:67" ht="16.5" customHeight="1" thickBot="1">
      <c r="A17" s="13"/>
      <c r="C17" s="14"/>
      <c r="D17" s="15"/>
      <c r="E17" s="382"/>
      <c r="F17" s="301">
        <f>T83</f>
        <v>3</v>
      </c>
      <c r="G17" s="302">
        <f>U83</f>
        <v>0</v>
      </c>
      <c r="H17" s="215">
        <f>T84</f>
        <v>3</v>
      </c>
      <c r="I17" s="216">
        <f>U84</f>
        <v>0</v>
      </c>
      <c r="J17" s="301">
        <f>T85</f>
        <v>0</v>
      </c>
      <c r="K17" s="302">
        <f>U85</f>
        <v>3</v>
      </c>
      <c r="L17" s="215">
        <f>T86</f>
        <v>0</v>
      </c>
      <c r="M17" s="216">
        <f>U86</f>
        <v>3</v>
      </c>
      <c r="N17" s="301" t="s">
        <v>6</v>
      </c>
      <c r="O17" s="302" t="s">
        <v>6</v>
      </c>
      <c r="P17" s="215">
        <f>T87</f>
        <v>3</v>
      </c>
      <c r="Q17" s="216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9</v>
      </c>
      <c r="AM17" s="157">
        <f t="shared" si="7"/>
        <v>6</v>
      </c>
      <c r="AN17" s="157">
        <f>SUM(O5,O8,O11,O14,O20,O23,O26,O29,O32,O35)</f>
        <v>7</v>
      </c>
      <c r="AO17" s="158">
        <f>SUM(N5,N8,N11,N14,N20,N23,N26,N29,N32,N35)</f>
        <v>8</v>
      </c>
      <c r="AP17" s="170">
        <f t="shared" si="1"/>
        <v>16</v>
      </c>
      <c r="AQ17" s="171">
        <f t="shared" si="1"/>
        <v>14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1</v>
      </c>
      <c r="AY17" s="181">
        <f t="shared" si="6"/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7</v>
      </c>
      <c r="BI17" s="178"/>
      <c r="BJ17" s="178"/>
      <c r="BK17" s="178"/>
      <c r="BL17" s="178"/>
      <c r="BM17" s="185"/>
      <c r="BN17" s="185"/>
    </row>
    <row r="18" spans="1:67" ht="15.75" customHeight="1" thickBot="1">
      <c r="A18" s="13"/>
      <c r="C18" s="14"/>
      <c r="D18" s="15"/>
      <c r="E18" s="380" t="s">
        <v>73</v>
      </c>
      <c r="F18" s="295">
        <f>P94</f>
        <v>75</v>
      </c>
      <c r="G18" s="296">
        <f>Q94</f>
        <v>63</v>
      </c>
      <c r="H18" s="205">
        <f>P95</f>
        <v>105</v>
      </c>
      <c r="I18" s="206">
        <f>Q95</f>
        <v>84</v>
      </c>
      <c r="J18" s="295">
        <f>P96</f>
        <v>61</v>
      </c>
      <c r="K18" s="296">
        <f>Q96</f>
        <v>75</v>
      </c>
      <c r="L18" s="205">
        <f>P97</f>
        <v>51</v>
      </c>
      <c r="M18" s="206">
        <f>Q97</f>
        <v>71</v>
      </c>
      <c r="N18" s="295">
        <f>P98</f>
        <v>48</v>
      </c>
      <c r="O18" s="296">
        <f>Q98</f>
        <v>75</v>
      </c>
      <c r="P18" s="205" t="s">
        <v>6</v>
      </c>
      <c r="Q18" s="206" t="s">
        <v>6</v>
      </c>
      <c r="R18" s="280" t="str">
        <f>P99</f>
        <v/>
      </c>
      <c r="S18" s="238" t="str">
        <f>Q99</f>
        <v/>
      </c>
      <c r="T18" s="239"/>
      <c r="U18" s="240"/>
      <c r="V18" s="19" t="str">
        <f>P101</f>
        <v/>
      </c>
      <c r="W18" s="21" t="str">
        <f>Q101</f>
        <v/>
      </c>
      <c r="X18" s="22" t="str">
        <f>P102</f>
        <v/>
      </c>
      <c r="Y18" s="70" t="str">
        <f>Q102</f>
        <v/>
      </c>
      <c r="Z18" s="71" t="str">
        <f>P103</f>
        <v/>
      </c>
      <c r="AA18" s="71" t="str">
        <f>Q103</f>
        <v/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>
        <f t="shared" ref="AL18:AM20" si="8">SUM(F18,H18,J18,L18,N18,R18,T18,V18,X18,Z18)</f>
        <v>340</v>
      </c>
      <c r="AM18" s="159">
        <f t="shared" si="8"/>
        <v>368</v>
      </c>
      <c r="AN18" s="143">
        <f>SUM(Q3,Q6,Q9,Q12,Q15,Q21,Q24,Q27,Q30,Q33)</f>
        <v>257</v>
      </c>
      <c r="AO18" s="144">
        <f>SUM(P3,P6,P9,P12,P15,P21,P24,P27,P30,P33)</f>
        <v>415</v>
      </c>
      <c r="AP18" s="169">
        <f t="shared" si="1"/>
        <v>597</v>
      </c>
      <c r="AQ18" s="164">
        <f t="shared" si="1"/>
        <v>783</v>
      </c>
      <c r="AR18" s="223">
        <f>IF(AQ18=0,"",AP18/AQ18)</f>
        <v>0.76245210727969348</v>
      </c>
      <c r="AS18" s="172"/>
      <c r="AT18" s="141" t="s">
        <v>40</v>
      </c>
      <c r="AU18" s="178"/>
      <c r="AV18" s="178"/>
      <c r="AW18" s="188"/>
      <c r="AX18" s="178">
        <f>IF(F19&gt;G19,1,0)</f>
        <v>1</v>
      </c>
      <c r="AY18" s="181">
        <f t="shared" si="6"/>
        <v>6</v>
      </c>
      <c r="AZ18" s="178">
        <f>IF(J19&gt;K19,1,0)</f>
        <v>0</v>
      </c>
      <c r="BA18" s="181">
        <f>IF(L19&gt;M19,1,0)</f>
        <v>0</v>
      </c>
      <c r="BB18" s="178">
        <f>IF(N19&gt;O19,1,0)</f>
        <v>0</v>
      </c>
      <c r="BC18" s="181">
        <f>IF(R19&gt;S19,1,0)</f>
        <v>0</v>
      </c>
      <c r="BD18" s="178"/>
      <c r="BE18" s="181"/>
      <c r="BF18" s="178"/>
      <c r="BG18" s="181"/>
      <c r="BH18" s="178">
        <f>SUM(AX18:BG18)</f>
        <v>7</v>
      </c>
      <c r="BI18" s="178"/>
      <c r="BJ18" s="178">
        <f>IF(AQ18&lt;&gt;0,ROUND(AP18/AQ18,1)*10,AP18*10)</f>
        <v>8</v>
      </c>
      <c r="BK18" s="178">
        <f t="shared" si="3"/>
        <v>0.76245210727969348</v>
      </c>
      <c r="BL18" s="179" t="s">
        <v>41</v>
      </c>
      <c r="BM18" s="185"/>
      <c r="BN18" s="185"/>
    </row>
    <row r="19" spans="1:67" ht="15.75" customHeight="1">
      <c r="A19" s="13"/>
      <c r="C19" s="14"/>
      <c r="D19" s="15"/>
      <c r="E19" s="381"/>
      <c r="F19" s="297">
        <f>R94</f>
        <v>3</v>
      </c>
      <c r="G19" s="298">
        <f>S94</f>
        <v>0</v>
      </c>
      <c r="H19" s="207">
        <f>R95</f>
        <v>3</v>
      </c>
      <c r="I19" s="208">
        <f>S95</f>
        <v>2</v>
      </c>
      <c r="J19" s="297">
        <f>R96</f>
        <v>0</v>
      </c>
      <c r="K19" s="298">
        <f>S96</f>
        <v>3</v>
      </c>
      <c r="L19" s="207">
        <f>R97</f>
        <v>0</v>
      </c>
      <c r="M19" s="208">
        <f>S97</f>
        <v>3</v>
      </c>
      <c r="N19" s="297">
        <f>R98</f>
        <v>0</v>
      </c>
      <c r="O19" s="298">
        <f>S98</f>
        <v>3</v>
      </c>
      <c r="P19" s="207" t="s">
        <v>6</v>
      </c>
      <c r="Q19" s="208" t="s">
        <v>6</v>
      </c>
      <c r="R19" s="281" t="str">
        <f>R99</f>
        <v/>
      </c>
      <c r="S19" s="242" t="str">
        <f>S99</f>
        <v/>
      </c>
      <c r="T19" s="243"/>
      <c r="U19" s="244"/>
      <c r="V19" s="33" t="str">
        <f>R101</f>
        <v/>
      </c>
      <c r="W19" s="35" t="str">
        <f>S101</f>
        <v/>
      </c>
      <c r="X19" s="36" t="str">
        <f>R102</f>
        <v/>
      </c>
      <c r="Y19" s="23" t="str">
        <f>S102</f>
        <v/>
      </c>
      <c r="Z19" s="24" t="str">
        <f>R103</f>
        <v/>
      </c>
      <c r="AA19" s="24" t="str">
        <f>S103</f>
        <v/>
      </c>
      <c r="AB19" s="24">
        <f>BI104</f>
        <v>10</v>
      </c>
      <c r="AC19" s="24">
        <f>BA104+BE104</f>
        <v>1</v>
      </c>
      <c r="AD19" s="24">
        <f>BB104+BF104</f>
        <v>1</v>
      </c>
      <c r="AE19" s="24">
        <f>BC104+BG104</f>
        <v>1</v>
      </c>
      <c r="AF19" s="24">
        <f>BD104+BH104</f>
        <v>7</v>
      </c>
      <c r="AG19" s="24">
        <f>AP19</f>
        <v>8</v>
      </c>
      <c r="AH19" s="24">
        <f>AQ19</f>
        <v>26</v>
      </c>
      <c r="AI19" s="161">
        <f>AP20</f>
        <v>6</v>
      </c>
      <c r="AJ19" s="161">
        <f>AQ20</f>
        <v>24</v>
      </c>
      <c r="AK19" s="24">
        <f>BD19</f>
        <v>5</v>
      </c>
      <c r="AL19" s="145">
        <f t="shared" si="8"/>
        <v>6</v>
      </c>
      <c r="AM19" s="145">
        <f t="shared" si="8"/>
        <v>11</v>
      </c>
      <c r="AN19" s="145">
        <f>SUM(Q4,Q7,Q10,Q13,Q16,Q22,Q25,Q28,Q31,Q34)</f>
        <v>2</v>
      </c>
      <c r="AO19" s="146">
        <f>SUM(P4,P7,P10,P13,P16,P22,P25,P28,P31,P34)</f>
        <v>15</v>
      </c>
      <c r="AP19" s="165">
        <f t="shared" si="1"/>
        <v>8</v>
      </c>
      <c r="AQ19" s="166">
        <f t="shared" si="1"/>
        <v>26</v>
      </c>
      <c r="AR19" s="223">
        <f>IF(AQ19=0,"",AP19/AQ19)</f>
        <v>0.30769230769230771</v>
      </c>
      <c r="AS19" s="173"/>
      <c r="AT19" s="141"/>
      <c r="AU19" s="178"/>
      <c r="AV19" s="183"/>
      <c r="AW19" s="187">
        <f>AP20*10000000-AQ20*100000+BJ19+BJ18</f>
        <v>57603008</v>
      </c>
      <c r="AX19" s="178"/>
      <c r="AY19" s="181">
        <f t="shared" si="6"/>
        <v>6</v>
      </c>
      <c r="AZ19" s="178">
        <f>IF(AW19&lt;AW4,AY19,AY19-1)</f>
        <v>5</v>
      </c>
      <c r="BA19" s="181">
        <f>IF(AW19&lt;AW7,AZ19,AZ19-1)</f>
        <v>5</v>
      </c>
      <c r="BB19" s="178">
        <f>IF(AW19&lt;AW10,BA19,BA19-1)</f>
        <v>5</v>
      </c>
      <c r="BC19" s="181">
        <f>IF(AW19&lt;AW13,BB19,BB19-1)</f>
        <v>5</v>
      </c>
      <c r="BD19" s="178">
        <f>IF(AW19&lt;AW16,BC19,BC19-1)</f>
        <v>5</v>
      </c>
      <c r="BE19" s="181"/>
      <c r="BF19" s="178"/>
      <c r="BG19" s="181"/>
      <c r="BH19" s="178"/>
      <c r="BI19" s="178">
        <f>BH18+BH20</f>
        <v>13</v>
      </c>
      <c r="BJ19" s="178">
        <f>IF(AQ19&lt;&gt;0,ROUND(AP19/AQ19,1)*10000,AP19*10000)</f>
        <v>3000</v>
      </c>
      <c r="BK19" s="178">
        <f t="shared" si="3"/>
        <v>0.30769230769230771</v>
      </c>
      <c r="BL19" s="179" t="s">
        <v>31</v>
      </c>
      <c r="BM19" s="185"/>
      <c r="BN19" s="185"/>
    </row>
    <row r="20" spans="1:67" ht="16.5" customHeight="1" thickBot="1">
      <c r="A20" s="13"/>
      <c r="C20" s="14"/>
      <c r="D20" s="15"/>
      <c r="E20" s="382"/>
      <c r="F20" s="301">
        <f>T94</f>
        <v>3</v>
      </c>
      <c r="G20" s="302">
        <f>U94</f>
        <v>0</v>
      </c>
      <c r="H20" s="215">
        <f>T95</f>
        <v>2</v>
      </c>
      <c r="I20" s="216">
        <f>U95</f>
        <v>1</v>
      </c>
      <c r="J20" s="301">
        <f>T96</f>
        <v>0</v>
      </c>
      <c r="K20" s="302">
        <f>U96</f>
        <v>3</v>
      </c>
      <c r="L20" s="215">
        <f>T97</f>
        <v>0</v>
      </c>
      <c r="M20" s="216">
        <f>U97</f>
        <v>3</v>
      </c>
      <c r="N20" s="301">
        <f>T98</f>
        <v>0</v>
      </c>
      <c r="O20" s="302">
        <f>U98</f>
        <v>3</v>
      </c>
      <c r="P20" s="215" t="s">
        <v>6</v>
      </c>
      <c r="Q20" s="216" t="s">
        <v>6</v>
      </c>
      <c r="R20" s="253">
        <f>T99</f>
        <v>0</v>
      </c>
      <c r="S20" s="254">
        <f>U99</f>
        <v>0</v>
      </c>
      <c r="T20" s="255"/>
      <c r="U20" s="256"/>
      <c r="V20" s="83">
        <f>T101</f>
        <v>0</v>
      </c>
      <c r="W20" s="81">
        <f>U101</f>
        <v>0</v>
      </c>
      <c r="X20" s="82">
        <f>T102</f>
        <v>0</v>
      </c>
      <c r="Y20" s="53">
        <f>U102</f>
        <v>0</v>
      </c>
      <c r="Z20" s="54">
        <f>T103</f>
        <v>0</v>
      </c>
      <c r="AA20" s="54">
        <f>U103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>
        <f t="shared" si="8"/>
        <v>5</v>
      </c>
      <c r="AM20" s="157">
        <f t="shared" si="8"/>
        <v>10</v>
      </c>
      <c r="AN20" s="157">
        <f>SUM(Q5,Q8,Q11,Q14,Q17,Q23,Q26,Q29,Q32,Q35)</f>
        <v>1</v>
      </c>
      <c r="AO20" s="158">
        <f>SUM(P5,P8,P11,P14,P17,P23,P26,P29,P32,P35)</f>
        <v>14</v>
      </c>
      <c r="AP20" s="170">
        <f t="shared" si="1"/>
        <v>6</v>
      </c>
      <c r="AQ20" s="171">
        <f t="shared" si="1"/>
        <v>24</v>
      </c>
      <c r="AR20" s="224"/>
      <c r="AS20" s="174"/>
      <c r="AT20" s="201" t="s">
        <v>42</v>
      </c>
      <c r="AU20" s="189"/>
      <c r="AV20" s="189"/>
      <c r="AW20" s="190"/>
      <c r="AX20" s="189">
        <f>IF(P4&lt;Q4,1,0)</f>
        <v>0</v>
      </c>
      <c r="AY20" s="181">
        <f t="shared" si="6"/>
        <v>6</v>
      </c>
      <c r="AZ20" s="189">
        <f>IF(P10&lt;Q10,1,0)</f>
        <v>0</v>
      </c>
      <c r="BA20" s="191">
        <f>IF(P13&lt;Q13,1,0)</f>
        <v>0</v>
      </c>
      <c r="BB20" s="189">
        <f>IF(T4&lt;U4,1,0)</f>
        <v>0</v>
      </c>
      <c r="BC20" s="191">
        <f>IF(T4&lt;U4,1,0)</f>
        <v>0</v>
      </c>
      <c r="BD20" s="189"/>
      <c r="BE20" s="181"/>
      <c r="BF20" s="178"/>
      <c r="BG20" s="181"/>
      <c r="BH20" s="178">
        <f>SUM(AX20:BG20)</f>
        <v>6</v>
      </c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95" t="str">
        <f>P105</f>
        <v/>
      </c>
      <c r="G21" s="296" t="str">
        <f>Q105</f>
        <v/>
      </c>
      <c r="H21" s="205" t="str">
        <f>P106</f>
        <v/>
      </c>
      <c r="I21" s="206" t="str">
        <f>Q106</f>
        <v/>
      </c>
      <c r="J21" s="295" t="str">
        <f>P107</f>
        <v/>
      </c>
      <c r="K21" s="296" t="str">
        <f>Q107</f>
        <v/>
      </c>
      <c r="L21" s="205" t="str">
        <f>P108</f>
        <v/>
      </c>
      <c r="M21" s="206" t="str">
        <f>Q108</f>
        <v/>
      </c>
      <c r="N21" s="295" t="str">
        <f>P109</f>
        <v/>
      </c>
      <c r="O21" s="296" t="str">
        <f>Q109</f>
        <v/>
      </c>
      <c r="P21" s="260" t="str">
        <f>P110</f>
        <v/>
      </c>
      <c r="Q21" s="261" t="str">
        <f>Q110</f>
        <v/>
      </c>
      <c r="R21" s="295" t="s">
        <v>6</v>
      </c>
      <c r="S21" s="311" t="s">
        <v>6</v>
      </c>
      <c r="T21" s="239"/>
      <c r="U21" s="240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9">SUM(F21,H21,J21,L21,N21,P21,T21,V21,X21,Z21)</f>
        <v>0</v>
      </c>
      <c r="AM21" s="143">
        <f t="shared" si="9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>
      <c r="A22" s="13"/>
      <c r="C22" s="14"/>
      <c r="D22" s="15"/>
      <c r="E22" s="381"/>
      <c r="F22" s="297" t="str">
        <f>R105</f>
        <v/>
      </c>
      <c r="G22" s="298" t="str">
        <f>S105</f>
        <v/>
      </c>
      <c r="H22" s="207" t="str">
        <f>R106</f>
        <v/>
      </c>
      <c r="I22" s="208" t="str">
        <f>S106</f>
        <v/>
      </c>
      <c r="J22" s="297" t="str">
        <f>R107</f>
        <v/>
      </c>
      <c r="K22" s="298" t="str">
        <f>S107</f>
        <v/>
      </c>
      <c r="L22" s="207" t="str">
        <f>R108</f>
        <v/>
      </c>
      <c r="M22" s="208" t="str">
        <f>S108</f>
        <v/>
      </c>
      <c r="N22" s="297" t="str">
        <f>R109</f>
        <v/>
      </c>
      <c r="O22" s="298" t="str">
        <f>S109</f>
        <v/>
      </c>
      <c r="P22" s="262" t="str">
        <f>R110</f>
        <v/>
      </c>
      <c r="Q22" s="263" t="str">
        <f>S110</f>
        <v/>
      </c>
      <c r="R22" s="297" t="s">
        <v>6</v>
      </c>
      <c r="S22" s="312" t="s">
        <v>6</v>
      </c>
      <c r="T22" s="243"/>
      <c r="U22" s="244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7</v>
      </c>
      <c r="AL22" s="142">
        <f t="shared" si="9"/>
        <v>0</v>
      </c>
      <c r="AM22" s="142">
        <f t="shared" si="9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7</v>
      </c>
      <c r="BD22" s="180">
        <f>IF(AW22&lt;AW19,BC22,BC22-1)</f>
        <v>7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314">
        <f>T105</f>
        <v>0</v>
      </c>
      <c r="G23" s="300">
        <f>U105</f>
        <v>0</v>
      </c>
      <c r="H23" s="46">
        <f>T106</f>
        <v>0</v>
      </c>
      <c r="I23" s="49">
        <f>U106</f>
        <v>0</v>
      </c>
      <c r="J23" s="314">
        <f>T107</f>
        <v>0</v>
      </c>
      <c r="K23" s="300">
        <f>U107</f>
        <v>0</v>
      </c>
      <c r="L23" s="46">
        <f>T108</f>
        <v>0</v>
      </c>
      <c r="M23" s="49">
        <f>U108</f>
        <v>0</v>
      </c>
      <c r="N23" s="314">
        <f>T109</f>
        <v>0</v>
      </c>
      <c r="O23" s="300">
        <f>U109</f>
        <v>0</v>
      </c>
      <c r="P23" s="264">
        <f>T110</f>
        <v>0</v>
      </c>
      <c r="Q23" s="265">
        <f>U110</f>
        <v>0</v>
      </c>
      <c r="R23" s="314" t="s">
        <v>6</v>
      </c>
      <c r="S23" s="313" t="s">
        <v>6</v>
      </c>
      <c r="T23" s="247"/>
      <c r="U23" s="248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9"/>
        <v>0</v>
      </c>
      <c r="AM23" s="160">
        <f t="shared" si="9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10">SUM(F24,H24,J24,L24,N24,P24,R24,V24,X24,Z24)</f>
        <v>0</v>
      </c>
      <c r="AM24" s="73">
        <f t="shared" si="10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3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3</v>
      </c>
      <c r="AL25" s="37">
        <f t="shared" si="10"/>
        <v>0</v>
      </c>
      <c r="AM25" s="37">
        <f t="shared" si="10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4</v>
      </c>
      <c r="BG25" s="28">
        <f>IF(AW25&lt;AW19,BF25,BF25-1)</f>
        <v>4</v>
      </c>
      <c r="BH25" s="14">
        <f>IF(AW25&lt;AW22,BG25,BG25-1)</f>
        <v>3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10"/>
        <v>0</v>
      </c>
      <c r="AM26" s="56">
        <f t="shared" si="10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1">SUM(F27,H27,J27,L27,N27,P27,R27,T27,X27,Z27)</f>
        <v>0</v>
      </c>
      <c r="AM27" s="73">
        <f t="shared" si="11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3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3</v>
      </c>
      <c r="AL28" s="37">
        <f t="shared" si="11"/>
        <v>0</v>
      </c>
      <c r="AM28" s="37">
        <f t="shared" si="11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5</v>
      </c>
      <c r="BF28" s="27">
        <f>IF(AW28&lt;AW19,BE28,BE28-1)</f>
        <v>5</v>
      </c>
      <c r="BG28" s="28">
        <f>IF(AW28&lt;AW22,BF28,BF28-1)</f>
        <v>4</v>
      </c>
      <c r="BH28" s="27">
        <f>IF(AW28&lt;AW25,BG28,BG28-1)</f>
        <v>3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1"/>
        <v>0</v>
      </c>
      <c r="AM29" s="84">
        <f t="shared" si="11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2">SUM(F30,H30,J30,L30,N30,P30,R30,T30,V30,Z30)</f>
        <v>0</v>
      </c>
      <c r="AM30" s="73">
        <f t="shared" si="12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3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3</v>
      </c>
      <c r="AL31" s="37">
        <f t="shared" si="12"/>
        <v>0</v>
      </c>
      <c r="AM31" s="37">
        <f t="shared" si="12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6</v>
      </c>
      <c r="BE31" s="28">
        <f>IF(AW31&lt;AW19,BD31,BD31-1)</f>
        <v>6</v>
      </c>
      <c r="BF31" s="87">
        <f>IF(AW31&lt;AW22,BE31,BE31-1)</f>
        <v>5</v>
      </c>
      <c r="BG31" s="28">
        <f>IF(AW31&lt;AW25,BF31,BF31-1)</f>
        <v>4</v>
      </c>
      <c r="BH31" s="87">
        <f>IF(AW31&lt;AW28,BG31,BG31-1)</f>
        <v>3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2"/>
        <v>0</v>
      </c>
      <c r="AM32" s="56">
        <f t="shared" si="12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5.75" hidden="1" customHeight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3">SUM(F33,H33,J33,L33,N33,P33,R33,T33,V33,X33)</f>
        <v>0</v>
      </c>
      <c r="AM33" s="73">
        <f t="shared" si="13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2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5.75" hidden="1" customHeight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2</v>
      </c>
      <c r="AL34" s="37">
        <f t="shared" si="13"/>
        <v>0</v>
      </c>
      <c r="AM34" s="37">
        <f t="shared" si="13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6</v>
      </c>
      <c r="BD34" s="27">
        <f>IF(AW34&lt;AW19,BC34,BC34-1)</f>
        <v>6</v>
      </c>
      <c r="BE34" s="28">
        <f>IF(AW34&lt;AW22,BD34,BD34-1)</f>
        <v>5</v>
      </c>
      <c r="BF34" s="27">
        <f>IF(AW34&lt;AW25,BE34,BE34-1)</f>
        <v>4</v>
      </c>
      <c r="BG34" s="28">
        <f>IF(AW34&lt;AW28,BF34,BF34-1)</f>
        <v>3</v>
      </c>
      <c r="BH34" s="27">
        <f>IF(AW34&lt;AW31,BG34,BG34-1)</f>
        <v>2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5" hidden="1" customHeight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3"/>
        <v>0</v>
      </c>
      <c r="AM35" s="56">
        <f t="shared" si="13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75" customHeight="1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 ht="12.75" customHeight="1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3.5" customHeight="1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3.5" customHeight="1" thickBot="1">
      <c r="A39" s="93"/>
      <c r="B39" s="136">
        <v>43424</v>
      </c>
      <c r="C39" s="94"/>
      <c r="D39" s="227" t="str">
        <f>E3</f>
        <v>Erfenbach/TFC Kaiserslautern</v>
      </c>
      <c r="E39" s="228" t="str">
        <f>E6</f>
        <v>TSV Hütschenhausen</v>
      </c>
      <c r="F39" s="95">
        <v>25</v>
      </c>
      <c r="G39" s="96">
        <v>19</v>
      </c>
      <c r="H39" s="97">
        <v>26</v>
      </c>
      <c r="I39" s="98">
        <v>24</v>
      </c>
      <c r="J39" s="95">
        <v>17</v>
      </c>
      <c r="K39" s="96">
        <v>25</v>
      </c>
      <c r="L39" s="97">
        <v>23</v>
      </c>
      <c r="M39" s="98">
        <v>25</v>
      </c>
      <c r="N39" s="95">
        <v>8</v>
      </c>
      <c r="O39" s="96">
        <v>15</v>
      </c>
      <c r="P39" s="99">
        <f>IF(F39="","",F39+H39+J39+L39+N39)</f>
        <v>99</v>
      </c>
      <c r="Q39" s="100">
        <f>IF(G39="","",G39+I39+K39+M39+O39)</f>
        <v>108</v>
      </c>
      <c r="R39" s="101">
        <f>IF(F39="","",AQ39+AS39+AU39+AW39+AY39)</f>
        <v>2</v>
      </c>
      <c r="S39" s="102">
        <f t="shared" ref="S39:S48" si="14">IF(G39="","",AR39+AT39+AV39+AX39+AZ39)</f>
        <v>3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1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2</v>
      </c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 t="str">
        <f t="shared" ref="AM39:AM48" ca="1" si="15">IF(U39&lt;&gt;"","",IF(C39&lt;&gt;"","verlegt",IF(B39&lt;TODAY(),"offen","")))</f>
        <v/>
      </c>
      <c r="AN39" s="374"/>
      <c r="AO39" s="375" t="str">
        <f ca="1">IF(U39&lt;&gt;"","",IF(C39="","",IF(C39&lt;TODAY(),"offen","")))</f>
        <v/>
      </c>
      <c r="AP39" s="375"/>
      <c r="AQ39" s="105">
        <f>IF(F39&gt;G39,1,0)</f>
        <v>1</v>
      </c>
      <c r="AR39" s="105">
        <f t="shared" ref="AR39:AR48" si="16">IF(G39&gt;F39,1,0)</f>
        <v>0</v>
      </c>
      <c r="AS39" s="14">
        <f t="shared" ref="AS39:AS48" si="17">IF(H39&gt;I39,1,0)</f>
        <v>1</v>
      </c>
      <c r="AT39" s="204">
        <f t="shared" ref="AT39:AT48" si="18">IF(I39&gt;H39,1,0)</f>
        <v>0</v>
      </c>
      <c r="AU39" s="105">
        <f t="shared" ref="AU39:AU48" si="19">IF(J39&gt;K39,1,0)</f>
        <v>0</v>
      </c>
      <c r="AV39" s="105">
        <f t="shared" ref="AV39:AV48" si="20">IF(K39&gt;J39,1,0)</f>
        <v>1</v>
      </c>
      <c r="AW39" s="14">
        <f t="shared" ref="AW39:AW48" si="21">IF(L39&gt;M39,1,0)</f>
        <v>0</v>
      </c>
      <c r="AX39" s="14">
        <f t="shared" ref="AX39:AX48" si="22">IF(M39&gt;L39,1,0)</f>
        <v>1</v>
      </c>
      <c r="AY39" s="105">
        <f t="shared" ref="AY39:AY48" si="23">IF(N39&gt;O39,1,0)</f>
        <v>0</v>
      </c>
      <c r="AZ39" s="105">
        <f t="shared" ref="AZ39:AZ48" si="24">IF(O39&gt;N39,1,0)</f>
        <v>1</v>
      </c>
      <c r="BA39" s="12">
        <f>IF(T39=3,1,0)</f>
        <v>0</v>
      </c>
      <c r="BB39" s="12">
        <f>IF(T39=2,1,0)</f>
        <v>0</v>
      </c>
      <c r="BC39" s="12">
        <f>IF(T39=1,1,0)</f>
        <v>1</v>
      </c>
      <c r="BD39" s="12">
        <f>IF(AND(T39=0,U39&lt;&gt;0),1,0)</f>
        <v>0</v>
      </c>
      <c r="BE39" s="12">
        <f>IF(U50=3,1,0)</f>
        <v>0</v>
      </c>
      <c r="BF39" s="12">
        <f>IF(U50=2,1,0)</f>
        <v>0</v>
      </c>
      <c r="BG39" s="12">
        <f>IF(U50=1,1,0)</f>
        <v>0</v>
      </c>
      <c r="BH39" s="12">
        <f>IF(AND(U50=0,T50&lt;&gt;0),1,0)</f>
        <v>1</v>
      </c>
      <c r="BI39" s="14"/>
    </row>
    <row r="40" spans="1:64" ht="13.5" customHeight="1" thickBot="1">
      <c r="A40" s="106"/>
      <c r="B40" s="137">
        <v>43606</v>
      </c>
      <c r="C40" s="107"/>
      <c r="D40" s="229" t="str">
        <f>D39</f>
        <v>Erfenbach/TFC Kaiserslautern</v>
      </c>
      <c r="E40" s="230" t="str">
        <f>E9</f>
        <v>VBC Kaiserslautern I (M)</v>
      </c>
      <c r="F40" s="108">
        <v>20</v>
      </c>
      <c r="G40" s="109">
        <v>25</v>
      </c>
      <c r="H40" s="110">
        <v>21</v>
      </c>
      <c r="I40" s="111">
        <v>25</v>
      </c>
      <c r="J40" s="108">
        <v>13</v>
      </c>
      <c r="K40" s="109">
        <v>25</v>
      </c>
      <c r="L40" s="110"/>
      <c r="M40" s="111"/>
      <c r="N40" s="108"/>
      <c r="O40" s="109"/>
      <c r="P40" s="112">
        <f t="shared" ref="P40:Q48" si="25">IF(F40="","",F40+H40+J40+L40+N40)</f>
        <v>54</v>
      </c>
      <c r="Q40" s="113">
        <f t="shared" si="25"/>
        <v>75</v>
      </c>
      <c r="R40" s="114">
        <f t="shared" ref="R40:R48" si="26">IF(F40="","",AQ40+AS40+AU40+AW40+AY40)</f>
        <v>0</v>
      </c>
      <c r="S40" s="115">
        <f t="shared" si="14"/>
        <v>3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3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7" t="str">
        <f t="shared" ca="1" si="15"/>
        <v/>
      </c>
      <c r="AN40" s="367"/>
      <c r="AO40" s="368" t="str">
        <f t="shared" ref="AO40:AO48" ca="1" si="27">IF(U40&lt;&gt;"","",IF(C40="","",IF(C40&lt;TODAY(),"offen","")))</f>
        <v/>
      </c>
      <c r="AP40" s="368"/>
      <c r="AQ40" s="105">
        <f t="shared" ref="AQ40:AQ48" si="28">IF(F40&gt;G40,1,0)</f>
        <v>0</v>
      </c>
      <c r="AR40" s="105">
        <f t="shared" si="16"/>
        <v>1</v>
      </c>
      <c r="AS40" s="14">
        <f t="shared" si="17"/>
        <v>0</v>
      </c>
      <c r="AT40" s="204">
        <f t="shared" si="18"/>
        <v>1</v>
      </c>
      <c r="AU40" s="105">
        <f t="shared" si="19"/>
        <v>0</v>
      </c>
      <c r="AV40" s="105">
        <f t="shared" si="20"/>
        <v>1</v>
      </c>
      <c r="AW40" s="14">
        <f t="shared" si="21"/>
        <v>0</v>
      </c>
      <c r="AX40" s="14">
        <f t="shared" si="22"/>
        <v>0</v>
      </c>
      <c r="AY40" s="105">
        <f t="shared" si="23"/>
        <v>0</v>
      </c>
      <c r="AZ40" s="105">
        <f t="shared" si="24"/>
        <v>0</v>
      </c>
      <c r="BA40" s="12">
        <f t="shared" ref="BA40:BA103" si="29">IF(T40=3,1,0)</f>
        <v>0</v>
      </c>
      <c r="BB40" s="12">
        <f t="shared" ref="BB40:BB103" si="30">IF(T40=2,1,0)</f>
        <v>0</v>
      </c>
      <c r="BC40" s="12">
        <f t="shared" ref="BC40:BC103" si="31">IF(T40=1,1,0)</f>
        <v>0</v>
      </c>
      <c r="BD40" s="12">
        <f>IF(AND(T40=0,U40&lt;&gt;0),1,0)</f>
        <v>1</v>
      </c>
      <c r="BE40" s="12">
        <f>IF(U61=3,1,0)</f>
        <v>0</v>
      </c>
      <c r="BF40" s="12">
        <f>IF(U61=2,1,0)</f>
        <v>0</v>
      </c>
      <c r="BG40" s="12">
        <f>IF(U61=1,1,0)</f>
        <v>0</v>
      </c>
      <c r="BH40" s="12">
        <f>IF(AND(U61=0,T61&lt;&gt;0),1,0)</f>
        <v>1</v>
      </c>
      <c r="BI40" s="14"/>
    </row>
    <row r="41" spans="1:64" ht="13.5" customHeight="1" thickBot="1">
      <c r="A41" s="106"/>
      <c r="B41" s="137">
        <v>43410</v>
      </c>
      <c r="C41" s="107"/>
      <c r="D41" s="229" t="str">
        <f>D39</f>
        <v>Erfenbach/TFC Kaiserslautern</v>
      </c>
      <c r="E41" s="230" t="str">
        <f>E12</f>
        <v>VBC Kaiserslautern II</v>
      </c>
      <c r="F41" s="108">
        <v>11</v>
      </c>
      <c r="G41" s="109">
        <v>25</v>
      </c>
      <c r="H41" s="110">
        <v>19</v>
      </c>
      <c r="I41" s="111">
        <v>25</v>
      </c>
      <c r="J41" s="108">
        <v>19</v>
      </c>
      <c r="K41" s="109">
        <v>25</v>
      </c>
      <c r="L41" s="110"/>
      <c r="M41" s="111"/>
      <c r="N41" s="108"/>
      <c r="O41" s="109"/>
      <c r="P41" s="112">
        <f t="shared" si="25"/>
        <v>49</v>
      </c>
      <c r="Q41" s="113">
        <f t="shared" si="25"/>
        <v>75</v>
      </c>
      <c r="R41" s="114">
        <f t="shared" si="26"/>
        <v>0</v>
      </c>
      <c r="S41" s="115">
        <f t="shared" si="14"/>
        <v>3</v>
      </c>
      <c r="T41" s="103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104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3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7" t="str">
        <f t="shared" ca="1" si="15"/>
        <v/>
      </c>
      <c r="AN41" s="367"/>
      <c r="AO41" s="368" t="str">
        <f t="shared" ca="1" si="27"/>
        <v/>
      </c>
      <c r="AP41" s="368"/>
      <c r="AQ41" s="105">
        <f t="shared" si="28"/>
        <v>0</v>
      </c>
      <c r="AR41" s="105">
        <f t="shared" si="16"/>
        <v>1</v>
      </c>
      <c r="AS41" s="14">
        <f t="shared" si="17"/>
        <v>0</v>
      </c>
      <c r="AT41" s="204">
        <f t="shared" si="18"/>
        <v>1</v>
      </c>
      <c r="AU41" s="105">
        <f t="shared" si="19"/>
        <v>0</v>
      </c>
      <c r="AV41" s="105">
        <f t="shared" si="20"/>
        <v>1</v>
      </c>
      <c r="AW41" s="14">
        <f t="shared" si="21"/>
        <v>0</v>
      </c>
      <c r="AX41" s="14">
        <f t="shared" si="22"/>
        <v>0</v>
      </c>
      <c r="AY41" s="105">
        <f t="shared" si="23"/>
        <v>0</v>
      </c>
      <c r="AZ41" s="105">
        <f t="shared" si="24"/>
        <v>0</v>
      </c>
      <c r="BA41" s="12">
        <f t="shared" si="29"/>
        <v>0</v>
      </c>
      <c r="BB41" s="12">
        <f t="shared" si="30"/>
        <v>0</v>
      </c>
      <c r="BC41" s="12">
        <f t="shared" si="31"/>
        <v>0</v>
      </c>
      <c r="BD41" s="12">
        <f t="shared" ref="BD41:BD103" si="34">IF(AND(T41=0,U41&lt;&gt;0),1,0)</f>
        <v>1</v>
      </c>
      <c r="BE41" s="12">
        <f>IF(U72=3,1,0)</f>
        <v>0</v>
      </c>
      <c r="BF41" s="12">
        <f>IF(U72=2,1,0)</f>
        <v>0</v>
      </c>
      <c r="BG41" s="12">
        <f>IF(U72=1,1,0)</f>
        <v>0</v>
      </c>
      <c r="BH41" s="12">
        <f>IF(AND(U72=0,T72&lt;&gt;0),1,0)</f>
        <v>1</v>
      </c>
      <c r="BI41" s="14"/>
    </row>
    <row r="42" spans="1:64" ht="13.5" customHeight="1" thickBot="1">
      <c r="A42" s="106"/>
      <c r="B42" s="137">
        <v>43347</v>
      </c>
      <c r="C42" s="107"/>
      <c r="D42" s="229" t="str">
        <f>D41</f>
        <v>Erfenbach/TFC Kaiserslautern</v>
      </c>
      <c r="E42" s="230" t="str">
        <f>E15</f>
        <v>SV Miesenbach</v>
      </c>
      <c r="F42" s="108">
        <v>20</v>
      </c>
      <c r="G42" s="109">
        <v>25</v>
      </c>
      <c r="H42" s="110">
        <v>14</v>
      </c>
      <c r="I42" s="111">
        <v>25</v>
      </c>
      <c r="J42" s="108">
        <v>25</v>
      </c>
      <c r="K42" s="109">
        <v>21</v>
      </c>
      <c r="L42" s="110">
        <v>25</v>
      </c>
      <c r="M42" s="111">
        <v>17</v>
      </c>
      <c r="N42" s="108">
        <v>10</v>
      </c>
      <c r="O42" s="109">
        <v>15</v>
      </c>
      <c r="P42" s="112">
        <f t="shared" si="25"/>
        <v>94</v>
      </c>
      <c r="Q42" s="113">
        <f t="shared" si="25"/>
        <v>103</v>
      </c>
      <c r="R42" s="114">
        <f t="shared" si="26"/>
        <v>2</v>
      </c>
      <c r="S42" s="115">
        <f t="shared" si="14"/>
        <v>3</v>
      </c>
      <c r="T42" s="103">
        <f t="shared" si="32"/>
        <v>1</v>
      </c>
      <c r="U42" s="104">
        <f t="shared" si="33"/>
        <v>2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72" t="str">
        <f t="shared" ca="1" si="15"/>
        <v/>
      </c>
      <c r="AN42" s="372"/>
      <c r="AO42" s="368" t="str">
        <f t="shared" ca="1" si="27"/>
        <v/>
      </c>
      <c r="AP42" s="368"/>
      <c r="AQ42" s="105">
        <f t="shared" si="28"/>
        <v>0</v>
      </c>
      <c r="AR42" s="105">
        <f t="shared" si="16"/>
        <v>1</v>
      </c>
      <c r="AS42" s="14">
        <f t="shared" si="17"/>
        <v>0</v>
      </c>
      <c r="AT42" s="204">
        <f t="shared" si="18"/>
        <v>1</v>
      </c>
      <c r="AU42" s="105">
        <f t="shared" si="19"/>
        <v>1</v>
      </c>
      <c r="AV42" s="105">
        <f t="shared" si="20"/>
        <v>0</v>
      </c>
      <c r="AW42" s="14">
        <f t="shared" si="21"/>
        <v>1</v>
      </c>
      <c r="AX42" s="14">
        <f t="shared" si="22"/>
        <v>0</v>
      </c>
      <c r="AY42" s="105">
        <f t="shared" si="23"/>
        <v>0</v>
      </c>
      <c r="AZ42" s="105">
        <f t="shared" si="24"/>
        <v>1</v>
      </c>
      <c r="BA42" s="12">
        <f t="shared" si="29"/>
        <v>0</v>
      </c>
      <c r="BB42" s="12">
        <f t="shared" si="30"/>
        <v>0</v>
      </c>
      <c r="BC42" s="12">
        <f t="shared" si="31"/>
        <v>1</v>
      </c>
      <c r="BD42" s="12">
        <f t="shared" si="34"/>
        <v>0</v>
      </c>
      <c r="BE42" s="12">
        <f>IF(U83=3,1,0)</f>
        <v>0</v>
      </c>
      <c r="BF42" s="12">
        <f>IF(U83=2,1,0)</f>
        <v>0</v>
      </c>
      <c r="BG42" s="12">
        <f>IF(U83=1,1,0)</f>
        <v>0</v>
      </c>
      <c r="BH42" s="12">
        <f>IF(AND(U83=0,T83&lt;&gt;0),1,0)</f>
        <v>1</v>
      </c>
      <c r="BI42" s="14"/>
    </row>
    <row r="43" spans="1:64" ht="13.5" customHeight="1" thickBot="1">
      <c r="A43" s="106"/>
      <c r="B43" s="137">
        <v>43543</v>
      </c>
      <c r="C43" s="107"/>
      <c r="D43" s="229" t="str">
        <f>D41</f>
        <v>Erfenbach/TFC Kaiserslautern</v>
      </c>
      <c r="E43" s="230" t="str">
        <f>E18</f>
        <v>SV Miesau (N)</v>
      </c>
      <c r="F43" s="108">
        <v>25</v>
      </c>
      <c r="G43" s="109">
        <v>20</v>
      </c>
      <c r="H43" s="110">
        <v>28</v>
      </c>
      <c r="I43" s="111">
        <v>26</v>
      </c>
      <c r="J43" s="108">
        <v>25</v>
      </c>
      <c r="K43" s="109">
        <v>13</v>
      </c>
      <c r="L43" s="110"/>
      <c r="M43" s="111"/>
      <c r="N43" s="108"/>
      <c r="O43" s="109"/>
      <c r="P43" s="112">
        <f t="shared" si="25"/>
        <v>78</v>
      </c>
      <c r="Q43" s="113">
        <f t="shared" si="25"/>
        <v>59</v>
      </c>
      <c r="R43" s="114">
        <f t="shared" si="26"/>
        <v>3</v>
      </c>
      <c r="S43" s="115">
        <f t="shared" si="14"/>
        <v>0</v>
      </c>
      <c r="T43" s="103">
        <f t="shared" si="32"/>
        <v>3</v>
      </c>
      <c r="U43" s="104">
        <f t="shared" si="33"/>
        <v>0</v>
      </c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7" t="str">
        <f t="shared" ca="1" si="15"/>
        <v/>
      </c>
      <c r="AN43" s="367"/>
      <c r="AO43" s="368" t="str">
        <f t="shared" ca="1" si="27"/>
        <v/>
      </c>
      <c r="AP43" s="368"/>
      <c r="AQ43" s="105">
        <f t="shared" si="28"/>
        <v>1</v>
      </c>
      <c r="AR43" s="105">
        <f t="shared" si="16"/>
        <v>0</v>
      </c>
      <c r="AS43" s="14">
        <f t="shared" si="17"/>
        <v>1</v>
      </c>
      <c r="AT43" s="204">
        <f t="shared" si="18"/>
        <v>0</v>
      </c>
      <c r="AU43" s="105">
        <f t="shared" si="19"/>
        <v>1</v>
      </c>
      <c r="AV43" s="105">
        <f t="shared" si="20"/>
        <v>0</v>
      </c>
      <c r="AW43" s="14">
        <f t="shared" si="21"/>
        <v>0</v>
      </c>
      <c r="AX43" s="14">
        <f t="shared" si="22"/>
        <v>0</v>
      </c>
      <c r="AY43" s="105">
        <f t="shared" si="23"/>
        <v>0</v>
      </c>
      <c r="AZ43" s="105">
        <f t="shared" si="24"/>
        <v>0</v>
      </c>
      <c r="BA43" s="12">
        <f t="shared" si="29"/>
        <v>1</v>
      </c>
      <c r="BB43" s="12">
        <f t="shared" si="30"/>
        <v>0</v>
      </c>
      <c r="BC43" s="12">
        <f t="shared" si="31"/>
        <v>0</v>
      </c>
      <c r="BD43" s="12">
        <f t="shared" si="34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1</v>
      </c>
      <c r="BI43" s="14"/>
    </row>
    <row r="44" spans="1:64" ht="13.5" hidden="1" customHeight="1" thickBot="1">
      <c r="A44" s="106"/>
      <c r="B44" s="137"/>
      <c r="C44" s="107"/>
      <c r="D44" s="229" t="str">
        <f>D43</f>
        <v>Erfenbach/TFC Kaiserslautern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5"/>
        <v/>
      </c>
      <c r="Q44" s="113" t="str">
        <f t="shared" si="25"/>
        <v/>
      </c>
      <c r="R44" s="114" t="str">
        <f t="shared" si="26"/>
        <v/>
      </c>
      <c r="S44" s="115" t="str">
        <f t="shared" si="14"/>
        <v/>
      </c>
      <c r="T44" s="103">
        <f t="shared" si="32"/>
        <v>0</v>
      </c>
      <c r="U44" s="104">
        <f t="shared" si="33"/>
        <v>0</v>
      </c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7" t="str">
        <f t="shared" ca="1" si="15"/>
        <v/>
      </c>
      <c r="AN44" s="367"/>
      <c r="AO44" s="368" t="str">
        <f t="shared" ca="1" si="27"/>
        <v/>
      </c>
      <c r="AP44" s="368"/>
      <c r="AQ44" s="105">
        <f t="shared" si="28"/>
        <v>0</v>
      </c>
      <c r="AR44" s="105">
        <f t="shared" si="16"/>
        <v>0</v>
      </c>
      <c r="AS44" s="14">
        <f t="shared" si="17"/>
        <v>0</v>
      </c>
      <c r="AT44" s="204">
        <f t="shared" si="18"/>
        <v>0</v>
      </c>
      <c r="AU44" s="105">
        <f t="shared" si="19"/>
        <v>0</v>
      </c>
      <c r="AV44" s="105">
        <f t="shared" si="20"/>
        <v>0</v>
      </c>
      <c r="AW44" s="14">
        <f t="shared" si="21"/>
        <v>0</v>
      </c>
      <c r="AX44" s="14">
        <f t="shared" si="22"/>
        <v>0</v>
      </c>
      <c r="AY44" s="105">
        <f t="shared" si="23"/>
        <v>0</v>
      </c>
      <c r="AZ44" s="105">
        <f t="shared" si="24"/>
        <v>0</v>
      </c>
      <c r="BA44" s="12">
        <f t="shared" si="29"/>
        <v>0</v>
      </c>
      <c r="BB44" s="12">
        <f t="shared" si="30"/>
        <v>0</v>
      </c>
      <c r="BC44" s="12">
        <f t="shared" si="31"/>
        <v>0</v>
      </c>
      <c r="BD44" s="12">
        <f t="shared" si="34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3.5" hidden="1" customHeight="1" thickBot="1">
      <c r="A45" s="106"/>
      <c r="B45" s="137"/>
      <c r="C45" s="107"/>
      <c r="D45" s="229" t="str">
        <f>D43</f>
        <v>Erfenbach/TFC Kaiserslautern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5"/>
        <v/>
      </c>
      <c r="Q45" s="113" t="str">
        <f t="shared" si="25"/>
        <v/>
      </c>
      <c r="R45" s="114" t="str">
        <f t="shared" si="26"/>
        <v/>
      </c>
      <c r="S45" s="115" t="str">
        <f t="shared" si="14"/>
        <v/>
      </c>
      <c r="T45" s="103">
        <f t="shared" si="32"/>
        <v>0</v>
      </c>
      <c r="U45" s="104">
        <f t="shared" si="33"/>
        <v>0</v>
      </c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7" t="str">
        <f t="shared" ca="1" si="15"/>
        <v/>
      </c>
      <c r="AN45" s="367"/>
      <c r="AO45" s="368" t="str">
        <f t="shared" ca="1" si="27"/>
        <v/>
      </c>
      <c r="AP45" s="368"/>
      <c r="AQ45" s="105">
        <f t="shared" si="28"/>
        <v>0</v>
      </c>
      <c r="AR45" s="105">
        <f t="shared" si="16"/>
        <v>0</v>
      </c>
      <c r="AS45" s="14">
        <f t="shared" si="17"/>
        <v>0</v>
      </c>
      <c r="AT45" s="204">
        <f t="shared" si="18"/>
        <v>0</v>
      </c>
      <c r="AU45" s="105">
        <f t="shared" si="19"/>
        <v>0</v>
      </c>
      <c r="AV45" s="105">
        <f t="shared" si="20"/>
        <v>0</v>
      </c>
      <c r="AW45" s="14">
        <f t="shared" si="21"/>
        <v>0</v>
      </c>
      <c r="AX45" s="14">
        <f t="shared" si="22"/>
        <v>0</v>
      </c>
      <c r="AY45" s="105">
        <f t="shared" si="23"/>
        <v>0</v>
      </c>
      <c r="AZ45" s="105">
        <f t="shared" si="24"/>
        <v>0</v>
      </c>
      <c r="BA45" s="12">
        <f t="shared" si="29"/>
        <v>0</v>
      </c>
      <c r="BB45" s="12">
        <f t="shared" si="30"/>
        <v>0</v>
      </c>
      <c r="BC45" s="12">
        <f t="shared" si="31"/>
        <v>0</v>
      </c>
      <c r="BD45" s="12">
        <f t="shared" si="34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3.5" hidden="1" customHeight="1" thickBot="1">
      <c r="A46" s="106"/>
      <c r="B46" s="137"/>
      <c r="C46" s="107"/>
      <c r="D46" s="229" t="str">
        <f>D45</f>
        <v>Erfenbach/TFC Kaiserslautern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5"/>
        <v/>
      </c>
      <c r="Q46" s="113" t="str">
        <f t="shared" si="25"/>
        <v/>
      </c>
      <c r="R46" s="114" t="str">
        <f t="shared" si="26"/>
        <v/>
      </c>
      <c r="S46" s="115" t="str">
        <f t="shared" si="14"/>
        <v/>
      </c>
      <c r="T46" s="103">
        <f t="shared" si="32"/>
        <v>0</v>
      </c>
      <c r="U46" s="104">
        <f t="shared" si="33"/>
        <v>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 t="str">
        <f t="shared" ca="1" si="15"/>
        <v/>
      </c>
      <c r="AN46" s="367"/>
      <c r="AO46" s="368" t="str">
        <f t="shared" ca="1" si="27"/>
        <v/>
      </c>
      <c r="AP46" s="368"/>
      <c r="AQ46" s="105">
        <f t="shared" si="28"/>
        <v>0</v>
      </c>
      <c r="AR46" s="105">
        <f t="shared" si="16"/>
        <v>0</v>
      </c>
      <c r="AS46" s="14">
        <f t="shared" si="17"/>
        <v>0</v>
      </c>
      <c r="AT46" s="204">
        <f t="shared" si="18"/>
        <v>0</v>
      </c>
      <c r="AU46" s="105">
        <f t="shared" si="19"/>
        <v>0</v>
      </c>
      <c r="AV46" s="105">
        <f t="shared" si="20"/>
        <v>0</v>
      </c>
      <c r="AW46" s="14">
        <f t="shared" si="21"/>
        <v>0</v>
      </c>
      <c r="AX46" s="14">
        <f t="shared" si="22"/>
        <v>0</v>
      </c>
      <c r="AY46" s="105">
        <f t="shared" si="23"/>
        <v>0</v>
      </c>
      <c r="AZ46" s="105">
        <f t="shared" si="24"/>
        <v>0</v>
      </c>
      <c r="BA46" s="12">
        <f t="shared" si="29"/>
        <v>0</v>
      </c>
      <c r="BB46" s="12">
        <f t="shared" si="30"/>
        <v>0</v>
      </c>
      <c r="BC46" s="12">
        <f t="shared" si="31"/>
        <v>0</v>
      </c>
      <c r="BD46" s="12">
        <f t="shared" si="34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3.5" hidden="1" customHeight="1" thickBot="1">
      <c r="A47" s="106"/>
      <c r="B47" s="137"/>
      <c r="C47" s="107"/>
      <c r="D47" s="229" t="str">
        <f>D45</f>
        <v>Erfenbach/TFC Kaiserslautern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5"/>
        <v/>
      </c>
      <c r="Q47" s="113" t="str">
        <f t="shared" si="25"/>
        <v/>
      </c>
      <c r="R47" s="114" t="str">
        <f t="shared" si="26"/>
        <v/>
      </c>
      <c r="S47" s="115" t="str">
        <f t="shared" si="14"/>
        <v/>
      </c>
      <c r="T47" s="103">
        <f t="shared" si="32"/>
        <v>0</v>
      </c>
      <c r="U47" s="104">
        <f t="shared" si="33"/>
        <v>0</v>
      </c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 t="str">
        <f t="shared" ca="1" si="15"/>
        <v/>
      </c>
      <c r="AN47" s="367"/>
      <c r="AO47" s="368" t="str">
        <f t="shared" ca="1" si="27"/>
        <v/>
      </c>
      <c r="AP47" s="368"/>
      <c r="AQ47" s="105">
        <f t="shared" si="28"/>
        <v>0</v>
      </c>
      <c r="AR47" s="105">
        <f t="shared" si="16"/>
        <v>0</v>
      </c>
      <c r="AS47" s="14">
        <f t="shared" si="17"/>
        <v>0</v>
      </c>
      <c r="AT47" s="204">
        <f t="shared" si="18"/>
        <v>0</v>
      </c>
      <c r="AU47" s="105">
        <f t="shared" si="19"/>
        <v>0</v>
      </c>
      <c r="AV47" s="105">
        <f t="shared" si="20"/>
        <v>0</v>
      </c>
      <c r="AW47" s="14">
        <f t="shared" si="21"/>
        <v>0</v>
      </c>
      <c r="AX47" s="14">
        <f t="shared" si="22"/>
        <v>0</v>
      </c>
      <c r="AY47" s="105">
        <f t="shared" si="23"/>
        <v>0</v>
      </c>
      <c r="AZ47" s="105">
        <f t="shared" si="24"/>
        <v>0</v>
      </c>
      <c r="BA47" s="12">
        <f t="shared" si="29"/>
        <v>0</v>
      </c>
      <c r="BB47" s="12">
        <f t="shared" si="30"/>
        <v>0</v>
      </c>
      <c r="BC47" s="12">
        <f t="shared" si="31"/>
        <v>0</v>
      </c>
      <c r="BD47" s="12">
        <f t="shared" si="34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13.5" hidden="1" customHeight="1" thickBot="1">
      <c r="A48" s="116"/>
      <c r="B48" s="138"/>
      <c r="C48" s="117"/>
      <c r="D48" s="229" t="str">
        <f>D47</f>
        <v>Erfenbach/TFC Kaiserslautern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5"/>
        <v/>
      </c>
      <c r="Q48" s="123" t="str">
        <f t="shared" si="25"/>
        <v/>
      </c>
      <c r="R48" s="124" t="str">
        <f t="shared" si="26"/>
        <v/>
      </c>
      <c r="S48" s="125" t="str">
        <f t="shared" si="14"/>
        <v/>
      </c>
      <c r="T48" s="103">
        <f t="shared" si="32"/>
        <v>0</v>
      </c>
      <c r="U48" s="104">
        <f t="shared" si="33"/>
        <v>0</v>
      </c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 t="str">
        <f t="shared" ca="1" si="15"/>
        <v/>
      </c>
      <c r="AN48" s="370"/>
      <c r="AO48" s="371" t="str">
        <f t="shared" ca="1" si="27"/>
        <v/>
      </c>
      <c r="AP48" s="371"/>
      <c r="AQ48" s="105">
        <f t="shared" si="28"/>
        <v>0</v>
      </c>
      <c r="AR48" s="105">
        <f t="shared" si="16"/>
        <v>0</v>
      </c>
      <c r="AS48" s="14">
        <f t="shared" si="17"/>
        <v>0</v>
      </c>
      <c r="AT48" s="204">
        <f t="shared" si="18"/>
        <v>0</v>
      </c>
      <c r="AU48" s="105">
        <f t="shared" si="19"/>
        <v>0</v>
      </c>
      <c r="AV48" s="105">
        <f t="shared" si="20"/>
        <v>0</v>
      </c>
      <c r="AW48" s="14">
        <f t="shared" si="21"/>
        <v>0</v>
      </c>
      <c r="AX48" s="14">
        <f t="shared" si="22"/>
        <v>0</v>
      </c>
      <c r="AY48" s="105">
        <f t="shared" si="23"/>
        <v>0</v>
      </c>
      <c r="AZ48" s="105">
        <f t="shared" si="24"/>
        <v>0</v>
      </c>
      <c r="BA48" s="12">
        <f t="shared" si="29"/>
        <v>0</v>
      </c>
      <c r="BB48" s="12">
        <f t="shared" si="30"/>
        <v>0</v>
      </c>
      <c r="BC48" s="12">
        <f t="shared" si="31"/>
        <v>0</v>
      </c>
      <c r="BD48" s="12">
        <f t="shared" si="34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3.5" customHeight="1" thickBot="1">
      <c r="A49" s="13"/>
      <c r="C49" s="14"/>
      <c r="D49" s="218"/>
      <c r="E49" s="218"/>
      <c r="T49" s="103">
        <f t="shared" si="32"/>
        <v>0</v>
      </c>
      <c r="U49" s="104">
        <f t="shared" si="33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5">SUM(BA39:BA48)</f>
        <v>1</v>
      </c>
      <c r="BB49" s="128">
        <f t="shared" si="35"/>
        <v>0</v>
      </c>
      <c r="BC49" s="128">
        <f t="shared" si="35"/>
        <v>2</v>
      </c>
      <c r="BD49" s="128">
        <f t="shared" si="35"/>
        <v>2</v>
      </c>
      <c r="BE49" s="128">
        <f t="shared" si="35"/>
        <v>0</v>
      </c>
      <c r="BF49" s="128">
        <f t="shared" si="35"/>
        <v>0</v>
      </c>
      <c r="BG49" s="128">
        <f t="shared" si="35"/>
        <v>0</v>
      </c>
      <c r="BH49" s="128">
        <f t="shared" si="35"/>
        <v>5</v>
      </c>
      <c r="BI49" s="14">
        <f>SUM(BA49:BH49)</f>
        <v>10</v>
      </c>
    </row>
    <row r="50" spans="1:61" ht="13.5" customHeight="1" thickBot="1">
      <c r="A50" s="93"/>
      <c r="B50" s="136">
        <v>43591</v>
      </c>
      <c r="C50" s="129"/>
      <c r="D50" s="233" t="str">
        <f>E6</f>
        <v>TSV Hütschenhausen</v>
      </c>
      <c r="E50" s="228" t="str">
        <f>E3</f>
        <v>Erfenbach/TFC Kaiserslautern</v>
      </c>
      <c r="F50" s="97">
        <v>25</v>
      </c>
      <c r="G50" s="98">
        <v>19</v>
      </c>
      <c r="H50" s="95">
        <v>26</v>
      </c>
      <c r="I50" s="96">
        <v>24</v>
      </c>
      <c r="J50" s="97">
        <v>25</v>
      </c>
      <c r="K50" s="98">
        <v>15</v>
      </c>
      <c r="L50" s="95"/>
      <c r="M50" s="96"/>
      <c r="N50" s="97"/>
      <c r="O50" s="98"/>
      <c r="P50" s="101">
        <f>IF(F50="","",F50+H50+J50+L50+N50)</f>
        <v>76</v>
      </c>
      <c r="Q50" s="102">
        <f t="shared" ref="Q50:Q59" si="36">IF(G50="","",G50+I50+K50+M50+O50)</f>
        <v>58</v>
      </c>
      <c r="R50" s="101">
        <f>IF(F50="","",AQ50+AS50+AU50+AW50+AY50)</f>
        <v>3</v>
      </c>
      <c r="S50" s="102">
        <f t="shared" ref="S50:S59" si="37">IF(G50="","",AR50+AT50+AV50+AX50+AZ50)</f>
        <v>0</v>
      </c>
      <c r="T50" s="103">
        <f t="shared" si="32"/>
        <v>3</v>
      </c>
      <c r="U50" s="104">
        <f t="shared" si="33"/>
        <v>0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8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9">IF(F50&gt;G50,1,0)</f>
        <v>1</v>
      </c>
      <c r="AR50" s="105">
        <f t="shared" ref="AR50:AR59" si="40">IF(G50&gt;F50,1,0)</f>
        <v>0</v>
      </c>
      <c r="AS50" s="14">
        <f t="shared" ref="AS50:AS59" si="41">IF(H50&gt;I50,1,0)</f>
        <v>1</v>
      </c>
      <c r="AT50" s="204">
        <f t="shared" ref="AT50:AT59" si="42">IF(I50&gt;H50,1,0)</f>
        <v>0</v>
      </c>
      <c r="AU50" s="105">
        <f t="shared" ref="AU50:AU59" si="43">IF(J50&gt;K50,1,0)</f>
        <v>1</v>
      </c>
      <c r="AV50" s="105">
        <f t="shared" ref="AV50:AV59" si="44">IF(K50&gt;J50,1,0)</f>
        <v>0</v>
      </c>
      <c r="AW50" s="14">
        <f t="shared" ref="AW50:AW59" si="45">IF(L50&gt;M50,1,0)</f>
        <v>0</v>
      </c>
      <c r="AX50" s="14">
        <f t="shared" ref="AX50:AX59" si="46">IF(M50&gt;L50,1,0)</f>
        <v>0</v>
      </c>
      <c r="AY50" s="105">
        <f t="shared" ref="AY50:AY59" si="47">IF(N50&gt;O50,1,0)</f>
        <v>0</v>
      </c>
      <c r="AZ50" s="105">
        <f t="shared" ref="AZ50:AZ59" si="48">IF(O50&gt;N50,1,0)</f>
        <v>0</v>
      </c>
      <c r="BA50" s="12">
        <f t="shared" si="29"/>
        <v>1</v>
      </c>
      <c r="BB50" s="12">
        <f t="shared" si="30"/>
        <v>0</v>
      </c>
      <c r="BC50" s="12">
        <f t="shared" si="31"/>
        <v>0</v>
      </c>
      <c r="BD50" s="12">
        <f t="shared" si="34"/>
        <v>0</v>
      </c>
      <c r="BE50" s="12">
        <f>IF(U39=3,1,0)</f>
        <v>0</v>
      </c>
      <c r="BF50" s="12">
        <f>IF(U39=2,1,0)</f>
        <v>1</v>
      </c>
      <c r="BG50" s="12">
        <f>IF(U39=1,1,0)</f>
        <v>0</v>
      </c>
      <c r="BH50" s="12">
        <f>IF(AND(U39=0,T39&lt;&gt;0),1,0)</f>
        <v>0</v>
      </c>
      <c r="BI50" s="14"/>
    </row>
    <row r="51" spans="1:61" ht="13.5" customHeight="1" thickBot="1">
      <c r="A51" s="106"/>
      <c r="B51" s="137">
        <v>43360</v>
      </c>
      <c r="C51" s="162"/>
      <c r="D51" s="234" t="str">
        <f>D50</f>
        <v>TSV Hütschenhausen</v>
      </c>
      <c r="E51" s="230" t="str">
        <f>E9</f>
        <v>VBC Kaiserslautern I (M)</v>
      </c>
      <c r="F51" s="110">
        <v>25</v>
      </c>
      <c r="G51" s="111">
        <v>20</v>
      </c>
      <c r="H51" s="108">
        <v>21</v>
      </c>
      <c r="I51" s="109">
        <v>25</v>
      </c>
      <c r="J51" s="110">
        <v>14</v>
      </c>
      <c r="K51" s="111">
        <v>25</v>
      </c>
      <c r="L51" s="108">
        <v>18</v>
      </c>
      <c r="M51" s="109">
        <v>25</v>
      </c>
      <c r="N51" s="110"/>
      <c r="O51" s="111"/>
      <c r="P51" s="114">
        <f t="shared" ref="P51:P59" si="49">IF(F51="","",F51+H51+J51+L51+N51)</f>
        <v>78</v>
      </c>
      <c r="Q51" s="115">
        <f t="shared" si="36"/>
        <v>95</v>
      </c>
      <c r="R51" s="114">
        <f t="shared" ref="R51:R59" si="50">IF(F51="","",AQ51+AS51+AU51+AW51+AY51)</f>
        <v>1</v>
      </c>
      <c r="S51" s="115">
        <f t="shared" si="37"/>
        <v>3</v>
      </c>
      <c r="T51" s="103">
        <f t="shared" si="32"/>
        <v>0</v>
      </c>
      <c r="U51" s="104">
        <f t="shared" si="33"/>
        <v>3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t="shared" ca="1" si="38"/>
        <v/>
      </c>
      <c r="AN51" s="367"/>
      <c r="AO51" s="368" t="str">
        <f t="shared" ref="AO51:AO59" ca="1" si="51">IF(U51&lt;&gt;"","",IF(C51="","",IF(C51&lt;TODAY(),"offen","")))</f>
        <v/>
      </c>
      <c r="AP51" s="368"/>
      <c r="AQ51" s="105">
        <f t="shared" si="39"/>
        <v>1</v>
      </c>
      <c r="AR51" s="105">
        <f t="shared" si="40"/>
        <v>0</v>
      </c>
      <c r="AS51" s="14">
        <f t="shared" si="41"/>
        <v>0</v>
      </c>
      <c r="AT51" s="204">
        <f t="shared" si="42"/>
        <v>1</v>
      </c>
      <c r="AU51" s="105">
        <f t="shared" si="43"/>
        <v>0</v>
      </c>
      <c r="AV51" s="105">
        <f t="shared" si="44"/>
        <v>1</v>
      </c>
      <c r="AW51" s="14">
        <f t="shared" si="45"/>
        <v>0</v>
      </c>
      <c r="AX51" s="14">
        <f t="shared" si="46"/>
        <v>1</v>
      </c>
      <c r="AY51" s="105">
        <f t="shared" si="47"/>
        <v>0</v>
      </c>
      <c r="AZ51" s="105">
        <f t="shared" si="48"/>
        <v>0</v>
      </c>
      <c r="BA51" s="12">
        <f t="shared" si="29"/>
        <v>0</v>
      </c>
      <c r="BB51" s="12">
        <f t="shared" si="30"/>
        <v>0</v>
      </c>
      <c r="BC51" s="12">
        <f t="shared" si="31"/>
        <v>0</v>
      </c>
      <c r="BD51" s="12">
        <f t="shared" si="34"/>
        <v>1</v>
      </c>
      <c r="BE51" s="12">
        <f>IF(U62=3,1,0)</f>
        <v>0</v>
      </c>
      <c r="BF51" s="12">
        <f>IF(U62=2,1,0)</f>
        <v>0</v>
      </c>
      <c r="BG51" s="12">
        <f>IF(U62=1,1,0)</f>
        <v>0</v>
      </c>
      <c r="BH51" s="12">
        <f>IF(AND(U62=0,T62&lt;&gt;0),1,0)</f>
        <v>1</v>
      </c>
      <c r="BI51" s="14"/>
    </row>
    <row r="52" spans="1:61" ht="13.5" customHeight="1" thickBot="1">
      <c r="A52" s="106"/>
      <c r="B52" s="137">
        <v>43479</v>
      </c>
      <c r="C52" s="130"/>
      <c r="D52" s="234" t="str">
        <f t="shared" ref="D52:D59" si="52">D51</f>
        <v>TSV Hütschenhausen</v>
      </c>
      <c r="E52" s="230" t="str">
        <f>E12</f>
        <v>VBC Kaiserslautern II</v>
      </c>
      <c r="F52" s="110">
        <v>21</v>
      </c>
      <c r="G52" s="111">
        <v>25</v>
      </c>
      <c r="H52" s="108">
        <v>27</v>
      </c>
      <c r="I52" s="109">
        <v>29</v>
      </c>
      <c r="J52" s="110">
        <v>21</v>
      </c>
      <c r="K52" s="111">
        <v>25</v>
      </c>
      <c r="L52" s="108"/>
      <c r="M52" s="109"/>
      <c r="N52" s="110"/>
      <c r="O52" s="111"/>
      <c r="P52" s="114">
        <f t="shared" si="49"/>
        <v>69</v>
      </c>
      <c r="Q52" s="115">
        <f t="shared" si="36"/>
        <v>79</v>
      </c>
      <c r="R52" s="114">
        <f t="shared" si="50"/>
        <v>0</v>
      </c>
      <c r="S52" s="115">
        <f t="shared" si="37"/>
        <v>3</v>
      </c>
      <c r="T52" s="103">
        <f t="shared" si="32"/>
        <v>0</v>
      </c>
      <c r="U52" s="104">
        <f t="shared" si="33"/>
        <v>3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8"/>
        <v/>
      </c>
      <c r="AN52" s="367"/>
      <c r="AO52" s="368" t="str">
        <f t="shared" ca="1" si="51"/>
        <v/>
      </c>
      <c r="AP52" s="368"/>
      <c r="AQ52" s="105">
        <f t="shared" si="39"/>
        <v>0</v>
      </c>
      <c r="AR52" s="105">
        <f t="shared" si="40"/>
        <v>1</v>
      </c>
      <c r="AS52" s="14">
        <f t="shared" si="41"/>
        <v>0</v>
      </c>
      <c r="AT52" s="204">
        <f t="shared" si="42"/>
        <v>1</v>
      </c>
      <c r="AU52" s="105">
        <f t="shared" si="43"/>
        <v>0</v>
      </c>
      <c r="AV52" s="105">
        <f t="shared" si="44"/>
        <v>1</v>
      </c>
      <c r="AW52" s="14">
        <f t="shared" si="45"/>
        <v>0</v>
      </c>
      <c r="AX52" s="14">
        <f t="shared" si="46"/>
        <v>0</v>
      </c>
      <c r="AY52" s="105">
        <f t="shared" si="47"/>
        <v>0</v>
      </c>
      <c r="AZ52" s="105">
        <f t="shared" si="48"/>
        <v>0</v>
      </c>
      <c r="BA52" s="12">
        <f t="shared" si="29"/>
        <v>0</v>
      </c>
      <c r="BB52" s="12">
        <f t="shared" si="30"/>
        <v>0</v>
      </c>
      <c r="BC52" s="12">
        <f t="shared" si="31"/>
        <v>0</v>
      </c>
      <c r="BD52" s="12">
        <f t="shared" si="34"/>
        <v>1</v>
      </c>
      <c r="BE52" s="12">
        <f>IF(U73=3,1,0)</f>
        <v>0</v>
      </c>
      <c r="BF52" s="12">
        <f>IF(U73=2,1,0)</f>
        <v>0</v>
      </c>
      <c r="BG52" s="12">
        <f>IF(U73=1,1,0)</f>
        <v>0</v>
      </c>
      <c r="BH52" s="12">
        <f>IF(AND(U73=0,T73&lt;&gt;0),1,0)</f>
        <v>1</v>
      </c>
      <c r="BI52" s="14"/>
    </row>
    <row r="53" spans="1:61" ht="13.5" customHeight="1" thickBot="1">
      <c r="A53" s="106"/>
      <c r="B53" s="137">
        <v>43556</v>
      </c>
      <c r="C53" s="162"/>
      <c r="D53" s="234" t="str">
        <f t="shared" si="52"/>
        <v>TSV Hütschenhausen</v>
      </c>
      <c r="E53" s="230" t="str">
        <f>E15</f>
        <v>SV Miesenbach</v>
      </c>
      <c r="F53" s="110">
        <v>25</v>
      </c>
      <c r="G53" s="111">
        <v>22</v>
      </c>
      <c r="H53" s="108">
        <v>25</v>
      </c>
      <c r="I53" s="109">
        <v>15</v>
      </c>
      <c r="J53" s="110">
        <v>17</v>
      </c>
      <c r="K53" s="111">
        <v>25</v>
      </c>
      <c r="L53" s="108">
        <v>19</v>
      </c>
      <c r="M53" s="109">
        <v>25</v>
      </c>
      <c r="N53" s="110">
        <v>11</v>
      </c>
      <c r="O53" s="111">
        <v>15</v>
      </c>
      <c r="P53" s="114">
        <f t="shared" si="49"/>
        <v>97</v>
      </c>
      <c r="Q53" s="115">
        <f t="shared" si="36"/>
        <v>102</v>
      </c>
      <c r="R53" s="114">
        <f t="shared" si="50"/>
        <v>2</v>
      </c>
      <c r="S53" s="115">
        <f t="shared" si="37"/>
        <v>3</v>
      </c>
      <c r="T53" s="103">
        <f t="shared" si="32"/>
        <v>1</v>
      </c>
      <c r="U53" s="104">
        <f t="shared" si="33"/>
        <v>2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t="shared" ca="1" si="38"/>
        <v/>
      </c>
      <c r="AN53" s="372"/>
      <c r="AO53" s="368" t="str">
        <f t="shared" ca="1" si="51"/>
        <v/>
      </c>
      <c r="AP53" s="368"/>
      <c r="AQ53" s="105">
        <f t="shared" si="39"/>
        <v>1</v>
      </c>
      <c r="AR53" s="105">
        <f t="shared" si="40"/>
        <v>0</v>
      </c>
      <c r="AS53" s="14">
        <f t="shared" si="41"/>
        <v>1</v>
      </c>
      <c r="AT53" s="204">
        <f t="shared" si="42"/>
        <v>0</v>
      </c>
      <c r="AU53" s="105">
        <f t="shared" si="43"/>
        <v>0</v>
      </c>
      <c r="AV53" s="105">
        <f t="shared" si="44"/>
        <v>1</v>
      </c>
      <c r="AW53" s="14">
        <f t="shared" si="45"/>
        <v>0</v>
      </c>
      <c r="AX53" s="14">
        <f t="shared" si="46"/>
        <v>1</v>
      </c>
      <c r="AY53" s="105">
        <f t="shared" si="47"/>
        <v>0</v>
      </c>
      <c r="AZ53" s="105">
        <f t="shared" si="48"/>
        <v>1</v>
      </c>
      <c r="BA53" s="12">
        <f t="shared" si="29"/>
        <v>0</v>
      </c>
      <c r="BB53" s="12">
        <f t="shared" si="30"/>
        <v>0</v>
      </c>
      <c r="BC53" s="12">
        <f t="shared" si="31"/>
        <v>1</v>
      </c>
      <c r="BD53" s="12">
        <f t="shared" si="34"/>
        <v>0</v>
      </c>
      <c r="BE53" s="12">
        <f>IF(U84=3,1,0)</f>
        <v>0</v>
      </c>
      <c r="BF53" s="12">
        <f>IF(U84=2,1,0)</f>
        <v>0</v>
      </c>
      <c r="BG53" s="12">
        <f>IF(U84=1,1,0)</f>
        <v>0</v>
      </c>
      <c r="BH53" s="12">
        <f>IF(AND(U84=0,T84&lt;&gt;0),1,0)</f>
        <v>1</v>
      </c>
      <c r="BI53" s="14"/>
    </row>
    <row r="54" spans="1:61" ht="13.5" customHeight="1" thickBot="1">
      <c r="A54" s="106"/>
      <c r="B54" s="137">
        <v>43346</v>
      </c>
      <c r="C54" s="162">
        <v>43353</v>
      </c>
      <c r="D54" s="234" t="str">
        <f t="shared" si="52"/>
        <v>TSV Hütschenhausen</v>
      </c>
      <c r="E54" s="230" t="str">
        <f>E18</f>
        <v>SV Miesau (N)</v>
      </c>
      <c r="F54" s="110">
        <v>25</v>
      </c>
      <c r="G54" s="111">
        <v>22</v>
      </c>
      <c r="H54" s="108">
        <v>21</v>
      </c>
      <c r="I54" s="109">
        <v>25</v>
      </c>
      <c r="J54" s="110">
        <v>25</v>
      </c>
      <c r="K54" s="111">
        <v>15</v>
      </c>
      <c r="L54" s="108">
        <v>23</v>
      </c>
      <c r="M54" s="109">
        <v>25</v>
      </c>
      <c r="N54" s="110">
        <v>15</v>
      </c>
      <c r="O54" s="111">
        <v>11</v>
      </c>
      <c r="P54" s="114">
        <f t="shared" si="49"/>
        <v>109</v>
      </c>
      <c r="Q54" s="115">
        <f t="shared" si="36"/>
        <v>98</v>
      </c>
      <c r="R54" s="114">
        <f t="shared" si="50"/>
        <v>3</v>
      </c>
      <c r="S54" s="115">
        <f t="shared" si="37"/>
        <v>2</v>
      </c>
      <c r="T54" s="103">
        <f t="shared" si="32"/>
        <v>2</v>
      </c>
      <c r="U54" s="104">
        <f t="shared" si="33"/>
        <v>1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8"/>
        <v/>
      </c>
      <c r="AN54" s="367"/>
      <c r="AO54" s="368" t="str">
        <f t="shared" ca="1" si="51"/>
        <v/>
      </c>
      <c r="AP54" s="368"/>
      <c r="AQ54" s="105">
        <f t="shared" si="39"/>
        <v>1</v>
      </c>
      <c r="AR54" s="105">
        <f t="shared" si="40"/>
        <v>0</v>
      </c>
      <c r="AS54" s="14">
        <f t="shared" si="41"/>
        <v>0</v>
      </c>
      <c r="AT54" s="204">
        <f t="shared" si="42"/>
        <v>1</v>
      </c>
      <c r="AU54" s="105">
        <f t="shared" si="43"/>
        <v>1</v>
      </c>
      <c r="AV54" s="105">
        <f t="shared" si="44"/>
        <v>0</v>
      </c>
      <c r="AW54" s="14">
        <f t="shared" si="45"/>
        <v>0</v>
      </c>
      <c r="AX54" s="14">
        <f t="shared" si="46"/>
        <v>1</v>
      </c>
      <c r="AY54" s="105">
        <f t="shared" si="47"/>
        <v>1</v>
      </c>
      <c r="AZ54" s="105">
        <f t="shared" si="48"/>
        <v>0</v>
      </c>
      <c r="BA54" s="12">
        <f t="shared" si="29"/>
        <v>0</v>
      </c>
      <c r="BB54" s="12">
        <f t="shared" si="30"/>
        <v>1</v>
      </c>
      <c r="BC54" s="12">
        <f t="shared" si="31"/>
        <v>0</v>
      </c>
      <c r="BD54" s="12">
        <f t="shared" si="34"/>
        <v>0</v>
      </c>
      <c r="BE54" s="12">
        <f>IF(U95=3,1,0)</f>
        <v>0</v>
      </c>
      <c r="BF54" s="12">
        <f>IF(U95=2,1,0)</f>
        <v>0</v>
      </c>
      <c r="BG54" s="12">
        <f>IF(U95=1,1,0)</f>
        <v>1</v>
      </c>
      <c r="BH54" s="12">
        <f>IF(AND(U95=0,T95&lt;&gt;0),1,0)</f>
        <v>0</v>
      </c>
      <c r="BI54" s="14"/>
    </row>
    <row r="55" spans="1:61" ht="13.5" hidden="1" customHeight="1" thickBot="1">
      <c r="A55" s="106"/>
      <c r="B55" s="137"/>
      <c r="C55" s="130"/>
      <c r="D55" s="234" t="str">
        <f t="shared" si="52"/>
        <v>TSV Hütschenhausen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9"/>
        <v/>
      </c>
      <c r="Q55" s="115" t="str">
        <f t="shared" si="36"/>
        <v/>
      </c>
      <c r="R55" s="114" t="str">
        <f t="shared" si="50"/>
        <v/>
      </c>
      <c r="S55" s="115" t="str">
        <f t="shared" si="37"/>
        <v/>
      </c>
      <c r="T55" s="103">
        <f t="shared" si="32"/>
        <v>0</v>
      </c>
      <c r="U55" s="104">
        <f t="shared" si="33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8"/>
        <v/>
      </c>
      <c r="AN55" s="367"/>
      <c r="AO55" s="368" t="str">
        <f t="shared" ca="1" si="51"/>
        <v/>
      </c>
      <c r="AP55" s="368"/>
      <c r="AQ55" s="105">
        <f t="shared" si="39"/>
        <v>0</v>
      </c>
      <c r="AR55" s="105">
        <f t="shared" si="40"/>
        <v>0</v>
      </c>
      <c r="AS55" s="14">
        <f t="shared" si="41"/>
        <v>0</v>
      </c>
      <c r="AT55" s="204">
        <f t="shared" si="42"/>
        <v>0</v>
      </c>
      <c r="AU55" s="105">
        <f t="shared" si="43"/>
        <v>0</v>
      </c>
      <c r="AV55" s="105">
        <f t="shared" si="44"/>
        <v>0</v>
      </c>
      <c r="AW55" s="14">
        <f t="shared" si="45"/>
        <v>0</v>
      </c>
      <c r="AX55" s="14">
        <f t="shared" si="46"/>
        <v>0</v>
      </c>
      <c r="AY55" s="105">
        <f t="shared" si="47"/>
        <v>0</v>
      </c>
      <c r="AZ55" s="105">
        <f t="shared" si="48"/>
        <v>0</v>
      </c>
      <c r="BA55" s="12">
        <f t="shared" si="29"/>
        <v>0</v>
      </c>
      <c r="BB55" s="12">
        <f t="shared" si="30"/>
        <v>0</v>
      </c>
      <c r="BC55" s="12">
        <f t="shared" si="31"/>
        <v>0</v>
      </c>
      <c r="BD55" s="12">
        <f t="shared" si="34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3.5" hidden="1" customHeight="1" thickBot="1">
      <c r="A56" s="106"/>
      <c r="B56" s="137"/>
      <c r="C56" s="130"/>
      <c r="D56" s="234" t="str">
        <f t="shared" si="52"/>
        <v>TSV Hütschenhausen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9"/>
        <v/>
      </c>
      <c r="Q56" s="115" t="str">
        <f t="shared" si="36"/>
        <v/>
      </c>
      <c r="R56" s="114" t="str">
        <f t="shared" si="50"/>
        <v/>
      </c>
      <c r="S56" s="115" t="str">
        <f t="shared" si="37"/>
        <v/>
      </c>
      <c r="T56" s="103">
        <f t="shared" si="32"/>
        <v>0</v>
      </c>
      <c r="U56" s="104">
        <f t="shared" si="33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8"/>
        <v/>
      </c>
      <c r="AN56" s="367"/>
      <c r="AO56" s="368" t="str">
        <f t="shared" ca="1" si="51"/>
        <v/>
      </c>
      <c r="AP56" s="368"/>
      <c r="AQ56" s="105">
        <f t="shared" si="39"/>
        <v>0</v>
      </c>
      <c r="AR56" s="105">
        <f t="shared" si="40"/>
        <v>0</v>
      </c>
      <c r="AS56" s="14">
        <f t="shared" si="41"/>
        <v>0</v>
      </c>
      <c r="AT56" s="204">
        <f t="shared" si="42"/>
        <v>0</v>
      </c>
      <c r="AU56" s="105">
        <f t="shared" si="43"/>
        <v>0</v>
      </c>
      <c r="AV56" s="105">
        <f t="shared" si="44"/>
        <v>0</v>
      </c>
      <c r="AW56" s="14">
        <f t="shared" si="45"/>
        <v>0</v>
      </c>
      <c r="AX56" s="14">
        <f t="shared" si="46"/>
        <v>0</v>
      </c>
      <c r="AY56" s="105">
        <f t="shared" si="47"/>
        <v>0</v>
      </c>
      <c r="AZ56" s="105">
        <f t="shared" si="48"/>
        <v>0</v>
      </c>
      <c r="BA56" s="12">
        <f t="shared" si="29"/>
        <v>0</v>
      </c>
      <c r="BB56" s="12">
        <f t="shared" si="30"/>
        <v>0</v>
      </c>
      <c r="BC56" s="12">
        <f t="shared" si="31"/>
        <v>0</v>
      </c>
      <c r="BD56" s="12">
        <f t="shared" si="34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3.5" hidden="1" customHeight="1" thickBot="1">
      <c r="A57" s="106"/>
      <c r="B57" s="137"/>
      <c r="C57" s="130"/>
      <c r="D57" s="234" t="str">
        <f t="shared" si="52"/>
        <v>TSV Hütschenhausen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9"/>
        <v/>
      </c>
      <c r="Q57" s="115" t="str">
        <f t="shared" si="36"/>
        <v/>
      </c>
      <c r="R57" s="114" t="str">
        <f t="shared" si="50"/>
        <v/>
      </c>
      <c r="S57" s="115" t="str">
        <f t="shared" si="37"/>
        <v/>
      </c>
      <c r="T57" s="103">
        <f t="shared" si="32"/>
        <v>0</v>
      </c>
      <c r="U57" s="104">
        <f t="shared" si="33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8"/>
        <v/>
      </c>
      <c r="AN57" s="367"/>
      <c r="AO57" s="368" t="str">
        <f t="shared" ca="1" si="51"/>
        <v/>
      </c>
      <c r="AP57" s="368"/>
      <c r="AQ57" s="105">
        <f t="shared" si="39"/>
        <v>0</v>
      </c>
      <c r="AR57" s="105">
        <f t="shared" si="40"/>
        <v>0</v>
      </c>
      <c r="AS57" s="14">
        <f t="shared" si="41"/>
        <v>0</v>
      </c>
      <c r="AT57" s="204">
        <f t="shared" si="42"/>
        <v>0</v>
      </c>
      <c r="AU57" s="105">
        <f t="shared" si="43"/>
        <v>0</v>
      </c>
      <c r="AV57" s="105">
        <f t="shared" si="44"/>
        <v>0</v>
      </c>
      <c r="AW57" s="14">
        <f t="shared" si="45"/>
        <v>0</v>
      </c>
      <c r="AX57" s="14">
        <f t="shared" si="46"/>
        <v>0</v>
      </c>
      <c r="AY57" s="105">
        <f t="shared" si="47"/>
        <v>0</v>
      </c>
      <c r="AZ57" s="105">
        <f t="shared" si="48"/>
        <v>0</v>
      </c>
      <c r="BA57" s="12">
        <f t="shared" si="29"/>
        <v>0</v>
      </c>
      <c r="BB57" s="12">
        <f t="shared" si="30"/>
        <v>0</v>
      </c>
      <c r="BC57" s="12">
        <f t="shared" si="31"/>
        <v>0</v>
      </c>
      <c r="BD57" s="12">
        <f t="shared" si="34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3.5" hidden="1" customHeight="1" thickBot="1">
      <c r="A58" s="106"/>
      <c r="B58" s="137"/>
      <c r="C58" s="130"/>
      <c r="D58" s="234" t="str">
        <f t="shared" si="52"/>
        <v>TSV Hütschenhausen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9"/>
        <v/>
      </c>
      <c r="Q58" s="115" t="str">
        <f t="shared" si="36"/>
        <v/>
      </c>
      <c r="R58" s="114" t="str">
        <f t="shared" si="50"/>
        <v/>
      </c>
      <c r="S58" s="115" t="str">
        <f t="shared" si="37"/>
        <v/>
      </c>
      <c r="T58" s="103">
        <f t="shared" si="32"/>
        <v>0</v>
      </c>
      <c r="U58" s="104">
        <f t="shared" si="33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8"/>
        <v/>
      </c>
      <c r="AN58" s="367"/>
      <c r="AO58" s="368" t="str">
        <f t="shared" ca="1" si="51"/>
        <v/>
      </c>
      <c r="AP58" s="368"/>
      <c r="AQ58" s="105">
        <f t="shared" si="39"/>
        <v>0</v>
      </c>
      <c r="AR58" s="105">
        <f t="shared" si="40"/>
        <v>0</v>
      </c>
      <c r="AS58" s="14">
        <f t="shared" si="41"/>
        <v>0</v>
      </c>
      <c r="AT58" s="204">
        <f t="shared" si="42"/>
        <v>0</v>
      </c>
      <c r="AU58" s="105">
        <f t="shared" si="43"/>
        <v>0</v>
      </c>
      <c r="AV58" s="105">
        <f t="shared" si="44"/>
        <v>0</v>
      </c>
      <c r="AW58" s="14">
        <f t="shared" si="45"/>
        <v>0</v>
      </c>
      <c r="AX58" s="14">
        <f t="shared" si="46"/>
        <v>0</v>
      </c>
      <c r="AY58" s="105">
        <f t="shared" si="47"/>
        <v>0</v>
      </c>
      <c r="AZ58" s="105">
        <f t="shared" si="48"/>
        <v>0</v>
      </c>
      <c r="BA58" s="12">
        <f t="shared" si="29"/>
        <v>0</v>
      </c>
      <c r="BB58" s="12">
        <f t="shared" si="30"/>
        <v>0</v>
      </c>
      <c r="BC58" s="12">
        <f t="shared" si="31"/>
        <v>0</v>
      </c>
      <c r="BD58" s="12">
        <f t="shared" si="34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3.5" hidden="1" customHeight="1" thickBot="1">
      <c r="A59" s="116"/>
      <c r="B59" s="138"/>
      <c r="C59" s="131"/>
      <c r="D59" s="235" t="str">
        <f t="shared" si="52"/>
        <v>TSV Hütschenhausen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9"/>
        <v/>
      </c>
      <c r="Q59" s="125" t="str">
        <f t="shared" si="36"/>
        <v/>
      </c>
      <c r="R59" s="124" t="str">
        <f t="shared" si="50"/>
        <v/>
      </c>
      <c r="S59" s="125" t="str">
        <f t="shared" si="37"/>
        <v/>
      </c>
      <c r="T59" s="103">
        <f t="shared" si="32"/>
        <v>0</v>
      </c>
      <c r="U59" s="104">
        <f t="shared" si="33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8"/>
        <v/>
      </c>
      <c r="AN59" s="370"/>
      <c r="AO59" s="371" t="str">
        <f t="shared" ca="1" si="51"/>
        <v/>
      </c>
      <c r="AP59" s="371"/>
      <c r="AQ59" s="105">
        <f t="shared" si="39"/>
        <v>0</v>
      </c>
      <c r="AR59" s="105">
        <f t="shared" si="40"/>
        <v>0</v>
      </c>
      <c r="AS59" s="14">
        <f t="shared" si="41"/>
        <v>0</v>
      </c>
      <c r="AT59" s="204">
        <f t="shared" si="42"/>
        <v>0</v>
      </c>
      <c r="AU59" s="105">
        <f t="shared" si="43"/>
        <v>0</v>
      </c>
      <c r="AV59" s="105">
        <f t="shared" si="44"/>
        <v>0</v>
      </c>
      <c r="AW59" s="14">
        <f t="shared" si="45"/>
        <v>0</v>
      </c>
      <c r="AX59" s="14">
        <f t="shared" si="46"/>
        <v>0</v>
      </c>
      <c r="AY59" s="105">
        <f t="shared" si="47"/>
        <v>0</v>
      </c>
      <c r="AZ59" s="105">
        <f t="shared" si="48"/>
        <v>0</v>
      </c>
      <c r="BA59" s="12">
        <f t="shared" si="29"/>
        <v>0</v>
      </c>
      <c r="BB59" s="12">
        <f t="shared" si="30"/>
        <v>0</v>
      </c>
      <c r="BC59" s="12">
        <f t="shared" si="31"/>
        <v>0</v>
      </c>
      <c r="BD59" s="12">
        <f t="shared" si="34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3.5" customHeight="1" thickBot="1">
      <c r="A60" s="13"/>
      <c r="C60" s="14"/>
      <c r="D60" s="218"/>
      <c r="E60" s="218"/>
      <c r="T60" s="103">
        <f t="shared" si="32"/>
        <v>0</v>
      </c>
      <c r="U60" s="104">
        <f t="shared" si="33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3">SUM(BA50:BA59)</f>
        <v>1</v>
      </c>
      <c r="BB60" s="128">
        <f t="shared" si="53"/>
        <v>1</v>
      </c>
      <c r="BC60" s="128">
        <f t="shared" si="53"/>
        <v>1</v>
      </c>
      <c r="BD60" s="128">
        <f t="shared" si="53"/>
        <v>2</v>
      </c>
      <c r="BE60" s="128">
        <f t="shared" si="53"/>
        <v>0</v>
      </c>
      <c r="BF60" s="128">
        <f t="shared" si="53"/>
        <v>1</v>
      </c>
      <c r="BG60" s="128">
        <f t="shared" si="53"/>
        <v>1</v>
      </c>
      <c r="BH60" s="128">
        <f t="shared" si="53"/>
        <v>3</v>
      </c>
      <c r="BI60" s="14">
        <f>SUM(BA60:BH60)</f>
        <v>10</v>
      </c>
    </row>
    <row r="61" spans="1:61" ht="13.5" customHeight="1" thickBot="1">
      <c r="A61" s="93"/>
      <c r="B61" s="136">
        <v>43482</v>
      </c>
      <c r="C61" s="175" t="s">
        <v>78</v>
      </c>
      <c r="D61" s="233" t="str">
        <f>E9</f>
        <v>VBC Kaiserslautern I (M)</v>
      </c>
      <c r="E61" s="360" t="str">
        <f>E3</f>
        <v>Erfenbach/TFC Kaiserslautern</v>
      </c>
      <c r="F61" s="97">
        <v>25</v>
      </c>
      <c r="G61" s="98">
        <v>0</v>
      </c>
      <c r="H61" s="95">
        <v>25</v>
      </c>
      <c r="I61" s="96">
        <v>0</v>
      </c>
      <c r="J61" s="97">
        <v>25</v>
      </c>
      <c r="K61" s="98">
        <v>0</v>
      </c>
      <c r="L61" s="95"/>
      <c r="M61" s="96"/>
      <c r="N61" s="97"/>
      <c r="O61" s="98"/>
      <c r="P61" s="101">
        <f>IF(F61="","",F61+H61+J61+L61+N61)</f>
        <v>75</v>
      </c>
      <c r="Q61" s="102">
        <f t="shared" ref="Q61:Q70" si="54">IF(G61="","",G61+I61+K61+M61+O61)</f>
        <v>0</v>
      </c>
      <c r="R61" s="101">
        <f>IF(F61="","",AQ61+AS61+AU61+AW61+AY61)</f>
        <v>3</v>
      </c>
      <c r="S61" s="102">
        <f t="shared" ref="S61:S70" si="55">IF(G61="","",AR61+AT61+AV61+AX61+AZ61)</f>
        <v>0</v>
      </c>
      <c r="T61" s="103">
        <f t="shared" si="32"/>
        <v>3</v>
      </c>
      <c r="U61" s="104">
        <f t="shared" si="33"/>
        <v>0</v>
      </c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4" t="str">
        <f t="shared" ref="AM61:AM70" ca="1" si="56">IF(U61&lt;&gt;"","",IF(C61&lt;&gt;"","verlegt",IF(B61&lt;TODAY(),"offen","")))</f>
        <v/>
      </c>
      <c r="AN61" s="374"/>
      <c r="AO61" s="375" t="str">
        <f ca="1">IF(U61&lt;&gt;"","",IF(C61="","",IF(C61&lt;TODAY(),"offen","")))</f>
        <v/>
      </c>
      <c r="AP61" s="375"/>
      <c r="AQ61" s="105">
        <f t="shared" ref="AQ61:AQ70" si="57">IF(F61&gt;G61,1,0)</f>
        <v>1</v>
      </c>
      <c r="AR61" s="105">
        <f t="shared" ref="AR61:AR70" si="58">IF(G61&gt;F61,1,0)</f>
        <v>0</v>
      </c>
      <c r="AS61" s="14">
        <f t="shared" ref="AS61:AS70" si="59">IF(H61&gt;I61,1,0)</f>
        <v>1</v>
      </c>
      <c r="AT61" s="204">
        <f t="shared" ref="AT61:AT70" si="60">IF(I61&gt;H61,1,0)</f>
        <v>0</v>
      </c>
      <c r="AU61" s="105">
        <f t="shared" ref="AU61:AU70" si="61">IF(J61&gt;K61,1,0)</f>
        <v>1</v>
      </c>
      <c r="AV61" s="105">
        <f t="shared" ref="AV61:AV70" si="62">IF(K61&gt;J61,1,0)</f>
        <v>0</v>
      </c>
      <c r="AW61" s="14">
        <f t="shared" ref="AW61:AW70" si="63">IF(L61&gt;M61,1,0)</f>
        <v>0</v>
      </c>
      <c r="AX61" s="14">
        <f t="shared" ref="AX61:AX70" si="64">IF(M61&gt;L61,1,0)</f>
        <v>0</v>
      </c>
      <c r="AY61" s="105">
        <f t="shared" ref="AY61:AY70" si="65">IF(N61&gt;O61,1,0)</f>
        <v>0</v>
      </c>
      <c r="AZ61" s="105">
        <f t="shared" ref="AZ61:AZ70" si="66">IF(O61&gt;N61,1,0)</f>
        <v>0</v>
      </c>
      <c r="BA61" s="12">
        <f t="shared" si="29"/>
        <v>1</v>
      </c>
      <c r="BB61" s="12">
        <f t="shared" si="30"/>
        <v>0</v>
      </c>
      <c r="BC61" s="12">
        <f t="shared" si="31"/>
        <v>0</v>
      </c>
      <c r="BD61" s="12">
        <f t="shared" si="34"/>
        <v>0</v>
      </c>
      <c r="BE61" s="12">
        <f>IF(U40=3,1,0)</f>
        <v>1</v>
      </c>
      <c r="BF61" s="12">
        <f>IF(U40=2,1,0)</f>
        <v>0</v>
      </c>
      <c r="BG61" s="12">
        <f>IF(U40=1,1,0)</f>
        <v>0</v>
      </c>
      <c r="BH61" s="12">
        <f>IF(AND(U40=0,T40&lt;&gt;0),1,0)</f>
        <v>0</v>
      </c>
      <c r="BI61" s="14"/>
    </row>
    <row r="62" spans="1:61" ht="13.5" customHeight="1" thickBot="1">
      <c r="A62" s="106"/>
      <c r="B62" s="137">
        <v>43545</v>
      </c>
      <c r="C62" s="162"/>
      <c r="D62" s="234" t="str">
        <f>D61</f>
        <v>VBC Kaiserslautern I (M)</v>
      </c>
      <c r="E62" s="230" t="str">
        <f>E6</f>
        <v>TSV Hütschenhausen</v>
      </c>
      <c r="F62" s="110">
        <v>25</v>
      </c>
      <c r="G62" s="111">
        <v>23</v>
      </c>
      <c r="H62" s="108">
        <v>25</v>
      </c>
      <c r="I62" s="109">
        <v>12</v>
      </c>
      <c r="J62" s="110">
        <v>25</v>
      </c>
      <c r="K62" s="111">
        <v>21</v>
      </c>
      <c r="L62" s="108"/>
      <c r="M62" s="109"/>
      <c r="N62" s="110"/>
      <c r="O62" s="111"/>
      <c r="P62" s="114">
        <f t="shared" ref="P62:P70" si="67">IF(F62="","",F62+H62+J62+L62+N62)</f>
        <v>75</v>
      </c>
      <c r="Q62" s="115">
        <f t="shared" si="54"/>
        <v>56</v>
      </c>
      <c r="R62" s="114">
        <f t="shared" ref="R62:R70" si="68">IF(F62="","",AQ62+AS62+AU62+AW62+AY62)</f>
        <v>3</v>
      </c>
      <c r="S62" s="115">
        <f t="shared" si="55"/>
        <v>0</v>
      </c>
      <c r="T62" s="103">
        <f t="shared" si="32"/>
        <v>3</v>
      </c>
      <c r="U62" s="104">
        <f t="shared" si="33"/>
        <v>0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6"/>
        <v/>
      </c>
      <c r="AN62" s="367"/>
      <c r="AO62" s="368" t="str">
        <f t="shared" ref="AO62:AO70" ca="1" si="69">IF(U62&lt;&gt;"","",IF(C62="","",IF(C62&lt;TODAY(),"offen","")))</f>
        <v/>
      </c>
      <c r="AP62" s="368"/>
      <c r="AQ62" s="105">
        <f t="shared" si="57"/>
        <v>1</v>
      </c>
      <c r="AR62" s="105">
        <f t="shared" si="58"/>
        <v>0</v>
      </c>
      <c r="AS62" s="14">
        <f t="shared" si="59"/>
        <v>1</v>
      </c>
      <c r="AT62" s="204">
        <f t="shared" si="60"/>
        <v>0</v>
      </c>
      <c r="AU62" s="105">
        <f t="shared" si="61"/>
        <v>1</v>
      </c>
      <c r="AV62" s="105">
        <f t="shared" si="62"/>
        <v>0</v>
      </c>
      <c r="AW62" s="14">
        <f t="shared" si="63"/>
        <v>0</v>
      </c>
      <c r="AX62" s="14">
        <f t="shared" si="64"/>
        <v>0</v>
      </c>
      <c r="AY62" s="105">
        <f t="shared" si="65"/>
        <v>0</v>
      </c>
      <c r="AZ62" s="105">
        <f t="shared" si="66"/>
        <v>0</v>
      </c>
      <c r="BA62" s="12">
        <f t="shared" si="29"/>
        <v>1</v>
      </c>
      <c r="BB62" s="12">
        <f t="shared" si="30"/>
        <v>0</v>
      </c>
      <c r="BC62" s="12">
        <f t="shared" si="31"/>
        <v>0</v>
      </c>
      <c r="BD62" s="12">
        <f t="shared" si="34"/>
        <v>0</v>
      </c>
      <c r="BE62" s="12">
        <f>IF(U51=3,1,0)</f>
        <v>1</v>
      </c>
      <c r="BF62" s="12">
        <f>IF(U51=2,1,0)</f>
        <v>0</v>
      </c>
      <c r="BG62" s="12">
        <f>IF(U51=1,1,0)</f>
        <v>0</v>
      </c>
      <c r="BH62" s="12">
        <f>IF(AND(U51=0,T51&lt;&gt;0),1,0)</f>
        <v>0</v>
      </c>
      <c r="BI62" s="14"/>
    </row>
    <row r="63" spans="1:61" ht="13.5" customHeight="1" thickBot="1">
      <c r="A63" s="106"/>
      <c r="B63" s="137">
        <v>43349</v>
      </c>
      <c r="C63" s="162">
        <v>43587</v>
      </c>
      <c r="D63" s="344" t="str">
        <f t="shared" ref="D63:D70" si="70">D62</f>
        <v>VBC Kaiserslautern I (M)</v>
      </c>
      <c r="E63" s="230" t="str">
        <f>E12</f>
        <v>VBC Kaiserslautern II</v>
      </c>
      <c r="F63" s="110">
        <v>27</v>
      </c>
      <c r="G63" s="111">
        <v>29</v>
      </c>
      <c r="H63" s="108">
        <v>25</v>
      </c>
      <c r="I63" s="109">
        <v>21</v>
      </c>
      <c r="J63" s="110">
        <v>14</v>
      </c>
      <c r="K63" s="111">
        <v>25</v>
      </c>
      <c r="L63" s="108">
        <v>25</v>
      </c>
      <c r="M63" s="109">
        <v>21</v>
      </c>
      <c r="N63" s="110">
        <v>15</v>
      </c>
      <c r="O63" s="111">
        <v>11</v>
      </c>
      <c r="P63" s="114">
        <f t="shared" si="67"/>
        <v>106</v>
      </c>
      <c r="Q63" s="115">
        <f t="shared" si="54"/>
        <v>107</v>
      </c>
      <c r="R63" s="114">
        <f t="shared" si="68"/>
        <v>3</v>
      </c>
      <c r="S63" s="115">
        <f t="shared" si="55"/>
        <v>2</v>
      </c>
      <c r="T63" s="103">
        <f t="shared" si="32"/>
        <v>2</v>
      </c>
      <c r="U63" s="104">
        <f t="shared" si="33"/>
        <v>1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6"/>
        <v/>
      </c>
      <c r="AN63" s="367"/>
      <c r="AO63" s="368" t="str">
        <f t="shared" ca="1" si="69"/>
        <v/>
      </c>
      <c r="AP63" s="368"/>
      <c r="AQ63" s="105">
        <f t="shared" si="57"/>
        <v>0</v>
      </c>
      <c r="AR63" s="105">
        <f t="shared" si="58"/>
        <v>1</v>
      </c>
      <c r="AS63" s="14">
        <f t="shared" si="59"/>
        <v>1</v>
      </c>
      <c r="AT63" s="204">
        <f t="shared" si="60"/>
        <v>0</v>
      </c>
      <c r="AU63" s="105">
        <f t="shared" si="61"/>
        <v>0</v>
      </c>
      <c r="AV63" s="105">
        <f t="shared" si="62"/>
        <v>1</v>
      </c>
      <c r="AW63" s="14">
        <f t="shared" si="63"/>
        <v>1</v>
      </c>
      <c r="AX63" s="14">
        <f t="shared" si="64"/>
        <v>0</v>
      </c>
      <c r="AY63" s="105">
        <f t="shared" si="65"/>
        <v>1</v>
      </c>
      <c r="AZ63" s="105">
        <f t="shared" si="66"/>
        <v>0</v>
      </c>
      <c r="BA63" s="12">
        <f t="shared" si="29"/>
        <v>0</v>
      </c>
      <c r="BB63" s="12">
        <f t="shared" si="30"/>
        <v>1</v>
      </c>
      <c r="BC63" s="12">
        <f t="shared" si="31"/>
        <v>0</v>
      </c>
      <c r="BD63" s="12">
        <f t="shared" si="34"/>
        <v>0</v>
      </c>
      <c r="BE63" s="12">
        <f>IF(U74=3,1,0)</f>
        <v>1</v>
      </c>
      <c r="BF63" s="12">
        <f>IF(U74=2,1,0)</f>
        <v>0</v>
      </c>
      <c r="BG63" s="12">
        <f>IF(U74=1,1,0)</f>
        <v>0</v>
      </c>
      <c r="BH63" s="12">
        <f>IF(AND(U74=0,T74&lt;&gt;0),1,0)</f>
        <v>0</v>
      </c>
      <c r="BI63" s="14"/>
    </row>
    <row r="64" spans="1:61" ht="13.5" customHeight="1" thickBot="1">
      <c r="A64" s="106"/>
      <c r="B64" s="137">
        <v>43594</v>
      </c>
      <c r="C64" s="130"/>
      <c r="D64" s="234" t="str">
        <f t="shared" si="70"/>
        <v>VBC Kaiserslautern I (M)</v>
      </c>
      <c r="E64" s="230" t="str">
        <f>E15</f>
        <v>SV Miesenbach</v>
      </c>
      <c r="F64" s="110">
        <v>25</v>
      </c>
      <c r="G64" s="111">
        <v>18</v>
      </c>
      <c r="H64" s="108">
        <v>25</v>
      </c>
      <c r="I64" s="109">
        <v>21</v>
      </c>
      <c r="J64" s="110">
        <v>25</v>
      </c>
      <c r="K64" s="111">
        <v>18</v>
      </c>
      <c r="L64" s="108"/>
      <c r="M64" s="109"/>
      <c r="N64" s="110"/>
      <c r="O64" s="111"/>
      <c r="P64" s="114">
        <f t="shared" si="67"/>
        <v>75</v>
      </c>
      <c r="Q64" s="115">
        <f t="shared" si="54"/>
        <v>57</v>
      </c>
      <c r="R64" s="114">
        <f t="shared" si="68"/>
        <v>3</v>
      </c>
      <c r="S64" s="115">
        <f t="shared" si="55"/>
        <v>0</v>
      </c>
      <c r="T64" s="103">
        <f t="shared" si="32"/>
        <v>3</v>
      </c>
      <c r="U64" s="104">
        <f t="shared" si="33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6"/>
        <v/>
      </c>
      <c r="AN64" s="372"/>
      <c r="AO64" s="368" t="str">
        <f t="shared" ca="1" si="69"/>
        <v/>
      </c>
      <c r="AP64" s="368"/>
      <c r="AQ64" s="105">
        <f t="shared" si="57"/>
        <v>1</v>
      </c>
      <c r="AR64" s="105">
        <f t="shared" si="58"/>
        <v>0</v>
      </c>
      <c r="AS64" s="14">
        <f t="shared" si="59"/>
        <v>1</v>
      </c>
      <c r="AT64" s="204">
        <f t="shared" si="60"/>
        <v>0</v>
      </c>
      <c r="AU64" s="105">
        <f t="shared" si="61"/>
        <v>1</v>
      </c>
      <c r="AV64" s="105">
        <f t="shared" si="62"/>
        <v>0</v>
      </c>
      <c r="AW64" s="14">
        <f t="shared" si="63"/>
        <v>0</v>
      </c>
      <c r="AX64" s="14">
        <f t="shared" si="64"/>
        <v>0</v>
      </c>
      <c r="AY64" s="105">
        <f t="shared" si="65"/>
        <v>0</v>
      </c>
      <c r="AZ64" s="105">
        <f t="shared" si="66"/>
        <v>0</v>
      </c>
      <c r="BA64" s="12">
        <f t="shared" si="29"/>
        <v>1</v>
      </c>
      <c r="BB64" s="12">
        <f t="shared" si="30"/>
        <v>0</v>
      </c>
      <c r="BC64" s="12">
        <f t="shared" si="31"/>
        <v>0</v>
      </c>
      <c r="BD64" s="12">
        <f t="shared" si="34"/>
        <v>0</v>
      </c>
      <c r="BE64" s="12">
        <f>IF(U85=3,1,0)</f>
        <v>1</v>
      </c>
      <c r="BF64" s="12">
        <f>IF(U85=2,1,0)</f>
        <v>0</v>
      </c>
      <c r="BG64" s="12">
        <f>IF(U85=1,1,0)</f>
        <v>0</v>
      </c>
      <c r="BH64" s="12">
        <f>IF(AND(U85=0,T85&lt;&gt;0),1,0)</f>
        <v>0</v>
      </c>
      <c r="BI64" s="14"/>
    </row>
    <row r="65" spans="1:61" ht="13.5" customHeight="1" thickBot="1">
      <c r="A65" s="106"/>
      <c r="B65" s="137">
        <v>43412</v>
      </c>
      <c r="C65" s="162"/>
      <c r="D65" s="234" t="str">
        <f t="shared" si="70"/>
        <v>VBC Kaiserslautern I (M)</v>
      </c>
      <c r="E65" s="230" t="str">
        <f>E18</f>
        <v>SV Miesau (N)</v>
      </c>
      <c r="F65" s="110">
        <v>25</v>
      </c>
      <c r="G65" s="111">
        <v>19</v>
      </c>
      <c r="H65" s="108">
        <v>25</v>
      </c>
      <c r="I65" s="109">
        <v>20</v>
      </c>
      <c r="J65" s="110">
        <v>25</v>
      </c>
      <c r="K65" s="111">
        <v>11</v>
      </c>
      <c r="L65" s="108"/>
      <c r="M65" s="109"/>
      <c r="N65" s="110"/>
      <c r="O65" s="111"/>
      <c r="P65" s="114">
        <f t="shared" si="67"/>
        <v>75</v>
      </c>
      <c r="Q65" s="115">
        <f t="shared" si="54"/>
        <v>50</v>
      </c>
      <c r="R65" s="114">
        <f t="shared" si="68"/>
        <v>3</v>
      </c>
      <c r="S65" s="115">
        <f t="shared" si="55"/>
        <v>0</v>
      </c>
      <c r="T65" s="103">
        <f t="shared" si="32"/>
        <v>3</v>
      </c>
      <c r="U65" s="104">
        <f t="shared" si="33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6"/>
        <v/>
      </c>
      <c r="AN65" s="367"/>
      <c r="AO65" s="368" t="str">
        <f t="shared" ca="1" si="69"/>
        <v/>
      </c>
      <c r="AP65" s="368"/>
      <c r="AQ65" s="105">
        <f t="shared" si="57"/>
        <v>1</v>
      </c>
      <c r="AR65" s="105">
        <f t="shared" si="58"/>
        <v>0</v>
      </c>
      <c r="AS65" s="14">
        <f t="shared" si="59"/>
        <v>1</v>
      </c>
      <c r="AT65" s="204">
        <f t="shared" si="60"/>
        <v>0</v>
      </c>
      <c r="AU65" s="105">
        <f t="shared" si="61"/>
        <v>1</v>
      </c>
      <c r="AV65" s="105">
        <f t="shared" si="62"/>
        <v>0</v>
      </c>
      <c r="AW65" s="14">
        <f t="shared" si="63"/>
        <v>0</v>
      </c>
      <c r="AX65" s="14">
        <f t="shared" si="64"/>
        <v>0</v>
      </c>
      <c r="AY65" s="105">
        <f t="shared" si="65"/>
        <v>0</v>
      </c>
      <c r="AZ65" s="105">
        <f t="shared" si="66"/>
        <v>0</v>
      </c>
      <c r="BA65" s="12">
        <f t="shared" si="29"/>
        <v>1</v>
      </c>
      <c r="BB65" s="12">
        <f t="shared" si="30"/>
        <v>0</v>
      </c>
      <c r="BC65" s="12">
        <f t="shared" si="31"/>
        <v>0</v>
      </c>
      <c r="BD65" s="12">
        <f t="shared" si="34"/>
        <v>0</v>
      </c>
      <c r="BE65" s="12">
        <f>IF(U96=3,1,0)</f>
        <v>1</v>
      </c>
      <c r="BF65" s="12">
        <f>IF(U96=2,1,0)</f>
        <v>0</v>
      </c>
      <c r="BG65" s="12">
        <f>IF(U96=1,1,0)</f>
        <v>0</v>
      </c>
      <c r="BH65" s="12">
        <f>IF(AND(U96=0,T96&lt;&gt;0),1,0)</f>
        <v>0</v>
      </c>
      <c r="BI65" s="14"/>
    </row>
    <row r="66" spans="1:61" ht="13.5" hidden="1" customHeight="1" thickBot="1">
      <c r="A66" s="106"/>
      <c r="B66" s="137"/>
      <c r="C66" s="130"/>
      <c r="D66" s="234" t="str">
        <f t="shared" si="70"/>
        <v>VBC Kaiserslautern I (M)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7"/>
        <v/>
      </c>
      <c r="Q66" s="115" t="str">
        <f t="shared" si="54"/>
        <v/>
      </c>
      <c r="R66" s="114" t="str">
        <f t="shared" si="68"/>
        <v/>
      </c>
      <c r="S66" s="115" t="str">
        <f>IF(G66="","",AR66+AT66+AV66+AX66+AZ66)</f>
        <v/>
      </c>
      <c r="T66" s="103">
        <f t="shared" si="32"/>
        <v>0</v>
      </c>
      <c r="U66" s="104">
        <f t="shared" si="33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6"/>
        <v/>
      </c>
      <c r="AN66" s="367"/>
      <c r="AO66" s="368" t="str">
        <f t="shared" ca="1" si="69"/>
        <v/>
      </c>
      <c r="AP66" s="368"/>
      <c r="AQ66" s="105">
        <f t="shared" si="57"/>
        <v>0</v>
      </c>
      <c r="AR66" s="105">
        <f t="shared" si="58"/>
        <v>0</v>
      </c>
      <c r="AS66" s="14">
        <f t="shared" si="59"/>
        <v>0</v>
      </c>
      <c r="AT66" s="204">
        <f t="shared" si="60"/>
        <v>0</v>
      </c>
      <c r="AU66" s="105">
        <f t="shared" si="61"/>
        <v>0</v>
      </c>
      <c r="AV66" s="105">
        <f t="shared" si="62"/>
        <v>0</v>
      </c>
      <c r="AW66" s="14">
        <f t="shared" si="63"/>
        <v>0</v>
      </c>
      <c r="AX66" s="14">
        <f t="shared" si="64"/>
        <v>0</v>
      </c>
      <c r="AY66" s="105">
        <f t="shared" si="65"/>
        <v>0</v>
      </c>
      <c r="AZ66" s="105">
        <f t="shared" si="66"/>
        <v>0</v>
      </c>
      <c r="BA66" s="12">
        <f t="shared" si="29"/>
        <v>0</v>
      </c>
      <c r="BB66" s="12">
        <f t="shared" si="30"/>
        <v>0</v>
      </c>
      <c r="BC66" s="12">
        <f t="shared" si="31"/>
        <v>0</v>
      </c>
      <c r="BD66" s="12">
        <f t="shared" si="34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3.5" hidden="1" customHeight="1" thickBot="1">
      <c r="A67" s="106"/>
      <c r="B67" s="137"/>
      <c r="C67" s="130"/>
      <c r="D67" s="234" t="str">
        <f t="shared" si="70"/>
        <v>VBC Kaiserslautern I (M)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7"/>
        <v/>
      </c>
      <c r="Q67" s="115" t="str">
        <f t="shared" si="54"/>
        <v/>
      </c>
      <c r="R67" s="114" t="str">
        <f t="shared" si="68"/>
        <v/>
      </c>
      <c r="S67" s="115" t="str">
        <f t="shared" si="55"/>
        <v/>
      </c>
      <c r="T67" s="103">
        <f t="shared" si="32"/>
        <v>0</v>
      </c>
      <c r="U67" s="104">
        <f t="shared" si="33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6"/>
        <v/>
      </c>
      <c r="AN67" s="367"/>
      <c r="AO67" s="368" t="str">
        <f t="shared" ca="1" si="69"/>
        <v/>
      </c>
      <c r="AP67" s="368"/>
      <c r="AQ67" s="105">
        <f t="shared" si="57"/>
        <v>0</v>
      </c>
      <c r="AR67" s="105">
        <f t="shared" si="58"/>
        <v>0</v>
      </c>
      <c r="AS67" s="14">
        <f t="shared" si="59"/>
        <v>0</v>
      </c>
      <c r="AT67" s="204">
        <f t="shared" si="60"/>
        <v>0</v>
      </c>
      <c r="AU67" s="105">
        <f t="shared" si="61"/>
        <v>0</v>
      </c>
      <c r="AV67" s="105">
        <f t="shared" si="62"/>
        <v>0</v>
      </c>
      <c r="AW67" s="14">
        <f t="shared" si="63"/>
        <v>0</v>
      </c>
      <c r="AX67" s="14">
        <f t="shared" si="64"/>
        <v>0</v>
      </c>
      <c r="AY67" s="105">
        <f t="shared" si="65"/>
        <v>0</v>
      </c>
      <c r="AZ67" s="105">
        <f t="shared" si="66"/>
        <v>0</v>
      </c>
      <c r="BA67" s="12">
        <f t="shared" si="29"/>
        <v>0</v>
      </c>
      <c r="BB67" s="12">
        <f t="shared" si="30"/>
        <v>0</v>
      </c>
      <c r="BC67" s="12">
        <f t="shared" si="31"/>
        <v>0</v>
      </c>
      <c r="BD67" s="12">
        <f t="shared" si="34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3.5" hidden="1" customHeight="1" thickBot="1">
      <c r="A68" s="106"/>
      <c r="B68" s="137"/>
      <c r="C68" s="130"/>
      <c r="D68" s="234" t="str">
        <f t="shared" si="70"/>
        <v>VBC Kaiserslautern I (M)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7"/>
        <v/>
      </c>
      <c r="Q68" s="115" t="str">
        <f t="shared" si="54"/>
        <v/>
      </c>
      <c r="R68" s="114" t="str">
        <f t="shared" si="68"/>
        <v/>
      </c>
      <c r="S68" s="115" t="str">
        <f t="shared" si="55"/>
        <v/>
      </c>
      <c r="T68" s="103">
        <f t="shared" si="32"/>
        <v>0</v>
      </c>
      <c r="U68" s="104">
        <f t="shared" si="33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6"/>
        <v/>
      </c>
      <c r="AN68" s="367"/>
      <c r="AO68" s="368" t="str">
        <f t="shared" ca="1" si="69"/>
        <v/>
      </c>
      <c r="AP68" s="368"/>
      <c r="AQ68" s="105">
        <f t="shared" si="57"/>
        <v>0</v>
      </c>
      <c r="AR68" s="105">
        <f t="shared" si="58"/>
        <v>0</v>
      </c>
      <c r="AS68" s="14">
        <f t="shared" si="59"/>
        <v>0</v>
      </c>
      <c r="AT68" s="204">
        <f t="shared" si="60"/>
        <v>0</v>
      </c>
      <c r="AU68" s="105">
        <f t="shared" si="61"/>
        <v>0</v>
      </c>
      <c r="AV68" s="105">
        <f t="shared" si="62"/>
        <v>0</v>
      </c>
      <c r="AW68" s="14">
        <f t="shared" si="63"/>
        <v>0</v>
      </c>
      <c r="AX68" s="14">
        <f t="shared" si="64"/>
        <v>0</v>
      </c>
      <c r="AY68" s="105">
        <f t="shared" si="65"/>
        <v>0</v>
      </c>
      <c r="AZ68" s="105">
        <f t="shared" si="66"/>
        <v>0</v>
      </c>
      <c r="BA68" s="12">
        <f t="shared" si="29"/>
        <v>0</v>
      </c>
      <c r="BB68" s="12">
        <f t="shared" si="30"/>
        <v>0</v>
      </c>
      <c r="BC68" s="12">
        <f t="shared" si="31"/>
        <v>0</v>
      </c>
      <c r="BD68" s="12">
        <f t="shared" si="34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3.5" hidden="1" customHeight="1" thickBot="1">
      <c r="A69" s="106"/>
      <c r="B69" s="137"/>
      <c r="C69" s="130"/>
      <c r="D69" s="234" t="str">
        <f t="shared" si="70"/>
        <v>VBC Kaiserslautern I (M)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7"/>
        <v/>
      </c>
      <c r="Q69" s="115" t="str">
        <f t="shared" si="54"/>
        <v/>
      </c>
      <c r="R69" s="114" t="str">
        <f t="shared" si="68"/>
        <v/>
      </c>
      <c r="S69" s="115" t="str">
        <f t="shared" si="55"/>
        <v/>
      </c>
      <c r="T69" s="103">
        <f t="shared" si="32"/>
        <v>0</v>
      </c>
      <c r="U69" s="104">
        <f t="shared" si="33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6"/>
        <v/>
      </c>
      <c r="AN69" s="367"/>
      <c r="AO69" s="368" t="str">
        <f t="shared" ca="1" si="69"/>
        <v/>
      </c>
      <c r="AP69" s="368"/>
      <c r="AQ69" s="105">
        <f t="shared" si="57"/>
        <v>0</v>
      </c>
      <c r="AR69" s="105">
        <f t="shared" si="58"/>
        <v>0</v>
      </c>
      <c r="AS69" s="14">
        <f t="shared" si="59"/>
        <v>0</v>
      </c>
      <c r="AT69" s="204">
        <f t="shared" si="60"/>
        <v>0</v>
      </c>
      <c r="AU69" s="105">
        <f t="shared" si="61"/>
        <v>0</v>
      </c>
      <c r="AV69" s="105">
        <f t="shared" si="62"/>
        <v>0</v>
      </c>
      <c r="AW69" s="14">
        <f t="shared" si="63"/>
        <v>0</v>
      </c>
      <c r="AX69" s="14">
        <f t="shared" si="64"/>
        <v>0</v>
      </c>
      <c r="AY69" s="105">
        <f t="shared" si="65"/>
        <v>0</v>
      </c>
      <c r="AZ69" s="105">
        <f t="shared" si="66"/>
        <v>0</v>
      </c>
      <c r="BA69" s="12">
        <f t="shared" si="29"/>
        <v>0</v>
      </c>
      <c r="BB69" s="12">
        <f t="shared" si="30"/>
        <v>0</v>
      </c>
      <c r="BC69" s="12">
        <f t="shared" si="31"/>
        <v>0</v>
      </c>
      <c r="BD69" s="12">
        <f t="shared" si="34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3.5" hidden="1" customHeight="1" thickBot="1">
      <c r="A70" s="116"/>
      <c r="B70" s="138"/>
      <c r="C70" s="131"/>
      <c r="D70" s="235" t="str">
        <f t="shared" si="70"/>
        <v>VBC Kaiserslautern I (M)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7"/>
        <v/>
      </c>
      <c r="Q70" s="125" t="str">
        <f t="shared" si="54"/>
        <v/>
      </c>
      <c r="R70" s="124" t="str">
        <f t="shared" si="68"/>
        <v/>
      </c>
      <c r="S70" s="125" t="str">
        <f t="shared" si="55"/>
        <v/>
      </c>
      <c r="T70" s="103">
        <f t="shared" si="32"/>
        <v>0</v>
      </c>
      <c r="U70" s="104">
        <f t="shared" si="33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6"/>
        <v/>
      </c>
      <c r="AN70" s="370"/>
      <c r="AO70" s="371" t="str">
        <f t="shared" ca="1" si="69"/>
        <v/>
      </c>
      <c r="AP70" s="371"/>
      <c r="AQ70" s="105">
        <f t="shared" si="57"/>
        <v>0</v>
      </c>
      <c r="AR70" s="105">
        <f t="shared" si="58"/>
        <v>0</v>
      </c>
      <c r="AS70" s="14">
        <f t="shared" si="59"/>
        <v>0</v>
      </c>
      <c r="AT70" s="204">
        <f t="shared" si="60"/>
        <v>0</v>
      </c>
      <c r="AU70" s="105">
        <f t="shared" si="61"/>
        <v>0</v>
      </c>
      <c r="AV70" s="105">
        <f t="shared" si="62"/>
        <v>0</v>
      </c>
      <c r="AW70" s="14">
        <f t="shared" si="63"/>
        <v>0</v>
      </c>
      <c r="AX70" s="14">
        <f t="shared" si="64"/>
        <v>0</v>
      </c>
      <c r="AY70" s="105">
        <f t="shared" si="65"/>
        <v>0</v>
      </c>
      <c r="AZ70" s="105">
        <f t="shared" si="66"/>
        <v>0</v>
      </c>
      <c r="BA70" s="12">
        <f t="shared" si="29"/>
        <v>0</v>
      </c>
      <c r="BB70" s="12">
        <f t="shared" si="30"/>
        <v>0</v>
      </c>
      <c r="BC70" s="12">
        <f t="shared" si="31"/>
        <v>0</v>
      </c>
      <c r="BD70" s="12">
        <f t="shared" si="34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3.5" customHeight="1" thickBot="1">
      <c r="A71" s="13"/>
      <c r="C71" s="14"/>
      <c r="D71" s="218"/>
      <c r="E71" s="218"/>
      <c r="T71" s="103">
        <f t="shared" si="32"/>
        <v>0</v>
      </c>
      <c r="U71" s="104">
        <f t="shared" si="33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1">SUM(BA61:BA70)</f>
        <v>4</v>
      </c>
      <c r="BB71" s="128">
        <f t="shared" si="71"/>
        <v>1</v>
      </c>
      <c r="BC71" s="128">
        <f t="shared" si="71"/>
        <v>0</v>
      </c>
      <c r="BD71" s="128">
        <f t="shared" si="71"/>
        <v>0</v>
      </c>
      <c r="BE71" s="128">
        <f t="shared" si="71"/>
        <v>5</v>
      </c>
      <c r="BF71" s="128">
        <f t="shared" si="71"/>
        <v>0</v>
      </c>
      <c r="BG71" s="128">
        <f t="shared" si="71"/>
        <v>0</v>
      </c>
      <c r="BH71" s="128">
        <f t="shared" si="71"/>
        <v>0</v>
      </c>
      <c r="BI71" s="14">
        <f>SUM(BA71:BH71)</f>
        <v>10</v>
      </c>
    </row>
    <row r="72" spans="1:61" ht="13.5" customHeight="1" thickBot="1">
      <c r="A72" s="93"/>
      <c r="B72" s="136">
        <v>43559</v>
      </c>
      <c r="C72" s="129"/>
      <c r="D72" s="233" t="str">
        <f>E12</f>
        <v>VBC Kaiserslautern II</v>
      </c>
      <c r="E72" s="360" t="str">
        <f>E3</f>
        <v>Erfenbach/TFC Kaiserslautern</v>
      </c>
      <c r="F72" s="97">
        <v>25</v>
      </c>
      <c r="G72" s="98">
        <v>0</v>
      </c>
      <c r="H72" s="95">
        <v>25</v>
      </c>
      <c r="I72" s="96">
        <v>0</v>
      </c>
      <c r="J72" s="97">
        <v>25</v>
      </c>
      <c r="K72" s="98">
        <v>0</v>
      </c>
      <c r="L72" s="95"/>
      <c r="M72" s="96"/>
      <c r="N72" s="97"/>
      <c r="O72" s="98"/>
      <c r="P72" s="101">
        <f>IF(F72="","",F72+H72+J72+L72+N72)</f>
        <v>75</v>
      </c>
      <c r="Q72" s="102">
        <f t="shared" ref="Q72:Q81" si="72">IF(G72="","",G72+I72+K72+M72+O72)</f>
        <v>0</v>
      </c>
      <c r="R72" s="101">
        <f>IF(F72="","",AQ72+AS72+AU72+AW72+AY72)</f>
        <v>3</v>
      </c>
      <c r="S72" s="102">
        <f t="shared" ref="S72:S81" si="73">IF(G72="","",AR72+AT72+AV72+AX72+AZ72)</f>
        <v>0</v>
      </c>
      <c r="T72" s="103">
        <f t="shared" si="32"/>
        <v>3</v>
      </c>
      <c r="U72" s="104">
        <f t="shared" si="33"/>
        <v>0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4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5">IF(F72&gt;G72,1,0)</f>
        <v>1</v>
      </c>
      <c r="AR72" s="105">
        <f t="shared" ref="AR72:AR81" si="76">IF(G72&gt;F72,1,0)</f>
        <v>0</v>
      </c>
      <c r="AS72" s="14">
        <f t="shared" ref="AS72:AS81" si="77">IF(H72&gt;I72,1,0)</f>
        <v>1</v>
      </c>
      <c r="AT72" s="204">
        <f t="shared" ref="AT72:AT81" si="78">IF(I72&gt;H72,1,0)</f>
        <v>0</v>
      </c>
      <c r="AU72" s="105">
        <f t="shared" ref="AU72:AU81" si="79">IF(J72&gt;K72,1,0)</f>
        <v>1</v>
      </c>
      <c r="AV72" s="105">
        <f t="shared" ref="AV72:AV81" si="80">IF(K72&gt;J72,1,0)</f>
        <v>0</v>
      </c>
      <c r="AW72" s="14">
        <f t="shared" ref="AW72:AW81" si="81">IF(L72&gt;M72,1,0)</f>
        <v>0</v>
      </c>
      <c r="AX72" s="14">
        <f t="shared" ref="AX72:AX81" si="82">IF(M72&gt;L72,1,0)</f>
        <v>0</v>
      </c>
      <c r="AY72" s="105">
        <f t="shared" ref="AY72:AY81" si="83">IF(N72&gt;O72,1,0)</f>
        <v>0</v>
      </c>
      <c r="AZ72" s="105">
        <f t="shared" ref="AZ72:AZ81" si="84">IF(O72&gt;N72,1,0)</f>
        <v>0</v>
      </c>
      <c r="BA72" s="12">
        <f t="shared" si="29"/>
        <v>1</v>
      </c>
      <c r="BB72" s="12">
        <f t="shared" si="30"/>
        <v>0</v>
      </c>
      <c r="BC72" s="12">
        <f t="shared" si="31"/>
        <v>0</v>
      </c>
      <c r="BD72" s="12">
        <f t="shared" si="34"/>
        <v>0</v>
      </c>
      <c r="BE72" s="12">
        <f>IF(U41=3,1,0)</f>
        <v>1</v>
      </c>
      <c r="BF72" s="12">
        <f>IF(U41=2,1,0)</f>
        <v>0</v>
      </c>
      <c r="BG72" s="12">
        <f>IF(U41=1,1,0)</f>
        <v>0</v>
      </c>
      <c r="BH72" s="12">
        <f>IF(AND(U41=0,T41&lt;&gt;0),1,0)</f>
        <v>0</v>
      </c>
      <c r="BI72" s="14"/>
    </row>
    <row r="73" spans="1:61" ht="13.5" customHeight="1" thickBot="1">
      <c r="A73" s="106"/>
      <c r="B73" s="137">
        <v>43608</v>
      </c>
      <c r="C73" s="130"/>
      <c r="D73" s="234" t="str">
        <f>D72</f>
        <v>VBC Kaiserslautern II</v>
      </c>
      <c r="E73" s="230" t="str">
        <f>E6</f>
        <v>TSV Hütschenhausen</v>
      </c>
      <c r="F73" s="110">
        <v>25</v>
      </c>
      <c r="G73" s="111">
        <v>19</v>
      </c>
      <c r="H73" s="108">
        <v>25</v>
      </c>
      <c r="I73" s="109">
        <v>19</v>
      </c>
      <c r="J73" s="110">
        <v>26</v>
      </c>
      <c r="K73" s="111">
        <v>28</v>
      </c>
      <c r="L73" s="108">
        <v>25</v>
      </c>
      <c r="M73" s="109">
        <v>21</v>
      </c>
      <c r="N73" s="110"/>
      <c r="O73" s="111"/>
      <c r="P73" s="114">
        <f t="shared" ref="P73:P81" si="85">IF(F73="","",F73+H73+J73+L73+N73)</f>
        <v>101</v>
      </c>
      <c r="Q73" s="115">
        <f t="shared" si="72"/>
        <v>87</v>
      </c>
      <c r="R73" s="114">
        <f t="shared" ref="R73:R81" si="86">IF(F73="","",AQ73+AS73+AU73+AW73+AY73)</f>
        <v>3</v>
      </c>
      <c r="S73" s="115">
        <f t="shared" si="73"/>
        <v>1</v>
      </c>
      <c r="T73" s="103">
        <f t="shared" si="32"/>
        <v>3</v>
      </c>
      <c r="U73" s="104">
        <f t="shared" si="33"/>
        <v>0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4"/>
        <v/>
      </c>
      <c r="AN73" s="367"/>
      <c r="AO73" s="368" t="str">
        <f t="shared" ref="AO73:AO81" ca="1" si="87">IF(U73&lt;&gt;"","",IF(C73="","",IF(C73&lt;TODAY(),"offen","")))</f>
        <v/>
      </c>
      <c r="AP73" s="368"/>
      <c r="AQ73" s="105">
        <f t="shared" si="75"/>
        <v>1</v>
      </c>
      <c r="AR73" s="105">
        <f t="shared" si="76"/>
        <v>0</v>
      </c>
      <c r="AS73" s="14">
        <f t="shared" si="77"/>
        <v>1</v>
      </c>
      <c r="AT73" s="204">
        <f t="shared" si="78"/>
        <v>0</v>
      </c>
      <c r="AU73" s="105">
        <f t="shared" si="79"/>
        <v>0</v>
      </c>
      <c r="AV73" s="105">
        <f t="shared" si="80"/>
        <v>1</v>
      </c>
      <c r="AW73" s="14">
        <f t="shared" si="81"/>
        <v>1</v>
      </c>
      <c r="AX73" s="14">
        <f t="shared" si="82"/>
        <v>0</v>
      </c>
      <c r="AY73" s="105">
        <f t="shared" si="83"/>
        <v>0</v>
      </c>
      <c r="AZ73" s="105">
        <f t="shared" si="84"/>
        <v>0</v>
      </c>
      <c r="BA73" s="12">
        <f t="shared" si="29"/>
        <v>1</v>
      </c>
      <c r="BB73" s="12">
        <f t="shared" si="30"/>
        <v>0</v>
      </c>
      <c r="BC73" s="12">
        <f t="shared" si="31"/>
        <v>0</v>
      </c>
      <c r="BD73" s="12">
        <f t="shared" si="34"/>
        <v>0</v>
      </c>
      <c r="BE73" s="12">
        <f>IF(U52=3,1,0)</f>
        <v>1</v>
      </c>
      <c r="BF73" s="12">
        <f>IF(U52=2,1,0)</f>
        <v>0</v>
      </c>
      <c r="BG73" s="12">
        <f>IF(U52=1,1,0)</f>
        <v>0</v>
      </c>
      <c r="BH73" s="12">
        <f>IF(AND(U52=0,T52&lt;&gt;0),1,0)</f>
        <v>0</v>
      </c>
      <c r="BI73" s="14"/>
    </row>
    <row r="74" spans="1:61" ht="13.5" customHeight="1" thickBot="1">
      <c r="A74" s="106"/>
      <c r="B74" s="137">
        <v>43503</v>
      </c>
      <c r="C74" s="162"/>
      <c r="D74" s="234" t="str">
        <f t="shared" ref="D74:D81" si="88">D73</f>
        <v>VBC Kaiserslautern II</v>
      </c>
      <c r="E74" s="230" t="str">
        <f>E9</f>
        <v>VBC Kaiserslautern I (M)</v>
      </c>
      <c r="F74" s="110">
        <v>21</v>
      </c>
      <c r="G74" s="111">
        <v>25</v>
      </c>
      <c r="H74" s="108">
        <v>27</v>
      </c>
      <c r="I74" s="109">
        <v>29</v>
      </c>
      <c r="J74" s="110">
        <v>16</v>
      </c>
      <c r="K74" s="111">
        <v>25</v>
      </c>
      <c r="L74" s="108"/>
      <c r="M74" s="109"/>
      <c r="N74" s="110"/>
      <c r="O74" s="111"/>
      <c r="P74" s="114">
        <f t="shared" si="85"/>
        <v>64</v>
      </c>
      <c r="Q74" s="115">
        <f t="shared" si="72"/>
        <v>79</v>
      </c>
      <c r="R74" s="114">
        <f t="shared" si="86"/>
        <v>0</v>
      </c>
      <c r="S74" s="115">
        <f t="shared" si="73"/>
        <v>3</v>
      </c>
      <c r="T74" s="103">
        <f t="shared" si="32"/>
        <v>0</v>
      </c>
      <c r="U74" s="104">
        <f t="shared" si="33"/>
        <v>3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4"/>
        <v/>
      </c>
      <c r="AN74" s="367"/>
      <c r="AO74" s="368" t="str">
        <f t="shared" ca="1" si="87"/>
        <v/>
      </c>
      <c r="AP74" s="368"/>
      <c r="AQ74" s="105">
        <f t="shared" si="75"/>
        <v>0</v>
      </c>
      <c r="AR74" s="105">
        <f t="shared" si="76"/>
        <v>1</v>
      </c>
      <c r="AS74" s="14">
        <f t="shared" si="77"/>
        <v>0</v>
      </c>
      <c r="AT74" s="204">
        <f t="shared" si="78"/>
        <v>1</v>
      </c>
      <c r="AU74" s="105">
        <f t="shared" si="79"/>
        <v>0</v>
      </c>
      <c r="AV74" s="105">
        <f t="shared" si="80"/>
        <v>1</v>
      </c>
      <c r="AW74" s="14">
        <f t="shared" si="81"/>
        <v>0</v>
      </c>
      <c r="AX74" s="14">
        <f t="shared" si="82"/>
        <v>0</v>
      </c>
      <c r="AY74" s="105">
        <f t="shared" si="83"/>
        <v>0</v>
      </c>
      <c r="AZ74" s="105">
        <f t="shared" si="84"/>
        <v>0</v>
      </c>
      <c r="BA74" s="12">
        <f t="shared" si="29"/>
        <v>0</v>
      </c>
      <c r="BB74" s="12">
        <f t="shared" si="30"/>
        <v>0</v>
      </c>
      <c r="BC74" s="12">
        <f t="shared" si="31"/>
        <v>0</v>
      </c>
      <c r="BD74" s="12">
        <f t="shared" si="34"/>
        <v>1</v>
      </c>
      <c r="BE74" s="12">
        <f>IF(U63=3,1,0)</f>
        <v>0</v>
      </c>
      <c r="BF74" s="12">
        <f>IF(U63=2,1,0)</f>
        <v>0</v>
      </c>
      <c r="BG74" s="12">
        <f>IF(U63=1,1,0)</f>
        <v>1</v>
      </c>
      <c r="BH74" s="12">
        <f>IF(AND(U63=0,T63&lt;&gt;0),1,0)</f>
        <v>0</v>
      </c>
      <c r="BI74" s="14"/>
    </row>
    <row r="75" spans="1:61" ht="13.5" customHeight="1" thickBot="1">
      <c r="A75" s="106"/>
      <c r="B75" s="137">
        <v>43363</v>
      </c>
      <c r="C75" s="162">
        <v>43419</v>
      </c>
      <c r="D75" s="234" t="str">
        <f t="shared" si="88"/>
        <v>VBC Kaiserslautern II</v>
      </c>
      <c r="E75" s="230" t="str">
        <f>E15</f>
        <v>SV Miesenbach</v>
      </c>
      <c r="F75" s="110">
        <v>26</v>
      </c>
      <c r="G75" s="111">
        <v>24</v>
      </c>
      <c r="H75" s="108">
        <v>25</v>
      </c>
      <c r="I75" s="109">
        <v>12</v>
      </c>
      <c r="J75" s="110">
        <v>25</v>
      </c>
      <c r="K75" s="111">
        <v>23</v>
      </c>
      <c r="L75" s="108"/>
      <c r="M75" s="109"/>
      <c r="N75" s="110"/>
      <c r="O75" s="111"/>
      <c r="P75" s="114">
        <f t="shared" si="85"/>
        <v>76</v>
      </c>
      <c r="Q75" s="115">
        <f t="shared" si="72"/>
        <v>59</v>
      </c>
      <c r="R75" s="114">
        <f t="shared" si="86"/>
        <v>3</v>
      </c>
      <c r="S75" s="115">
        <f t="shared" si="73"/>
        <v>0</v>
      </c>
      <c r="T75" s="103">
        <f t="shared" si="32"/>
        <v>3</v>
      </c>
      <c r="U75" s="104">
        <f t="shared" si="33"/>
        <v>0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4"/>
        <v/>
      </c>
      <c r="AN75" s="372"/>
      <c r="AO75" s="368" t="str">
        <f t="shared" ca="1" si="87"/>
        <v/>
      </c>
      <c r="AP75" s="368"/>
      <c r="AQ75" s="105">
        <f t="shared" si="75"/>
        <v>1</v>
      </c>
      <c r="AR75" s="105">
        <f t="shared" si="76"/>
        <v>0</v>
      </c>
      <c r="AS75" s="14">
        <f t="shared" si="77"/>
        <v>1</v>
      </c>
      <c r="AT75" s="204">
        <f t="shared" si="78"/>
        <v>0</v>
      </c>
      <c r="AU75" s="105">
        <f t="shared" si="79"/>
        <v>1</v>
      </c>
      <c r="AV75" s="105">
        <f t="shared" si="80"/>
        <v>0</v>
      </c>
      <c r="AW75" s="14">
        <f t="shared" si="81"/>
        <v>0</v>
      </c>
      <c r="AX75" s="14">
        <f t="shared" si="82"/>
        <v>0</v>
      </c>
      <c r="AY75" s="105">
        <f t="shared" si="83"/>
        <v>0</v>
      </c>
      <c r="AZ75" s="105">
        <f t="shared" si="84"/>
        <v>0</v>
      </c>
      <c r="BA75" s="12">
        <f t="shared" si="29"/>
        <v>1</v>
      </c>
      <c r="BB75" s="12">
        <f t="shared" si="30"/>
        <v>0</v>
      </c>
      <c r="BC75" s="12">
        <f t="shared" si="31"/>
        <v>0</v>
      </c>
      <c r="BD75" s="12">
        <f t="shared" si="34"/>
        <v>0</v>
      </c>
      <c r="BE75" s="12">
        <f>IF(U86=3,1,0)</f>
        <v>1</v>
      </c>
      <c r="BF75" s="12">
        <f>IF(U86=2,1,0)</f>
        <v>0</v>
      </c>
      <c r="BG75" s="12">
        <f>IF(U86=1,1,0)</f>
        <v>0</v>
      </c>
      <c r="BH75" s="12">
        <f>IF(AND(U86=0,T86&lt;&gt;0),1,0)</f>
        <v>0</v>
      </c>
      <c r="BI75" s="14"/>
    </row>
    <row r="76" spans="1:61" ht="13.5" customHeight="1" thickBot="1">
      <c r="A76" s="106"/>
      <c r="B76" s="137">
        <v>43426</v>
      </c>
      <c r="C76" s="130" t="s">
        <v>78</v>
      </c>
      <c r="D76" s="234" t="str">
        <f t="shared" si="88"/>
        <v>VBC Kaiserslautern II</v>
      </c>
      <c r="E76" s="321" t="str">
        <f>E18</f>
        <v>SV Miesau (N)</v>
      </c>
      <c r="F76" s="110">
        <v>25</v>
      </c>
      <c r="G76" s="111">
        <v>0</v>
      </c>
      <c r="H76" s="108">
        <v>25</v>
      </c>
      <c r="I76" s="109">
        <v>0</v>
      </c>
      <c r="J76" s="110">
        <v>25</v>
      </c>
      <c r="K76" s="111">
        <v>0</v>
      </c>
      <c r="L76" s="108"/>
      <c r="M76" s="109"/>
      <c r="N76" s="110"/>
      <c r="O76" s="111"/>
      <c r="P76" s="114">
        <f t="shared" si="85"/>
        <v>75</v>
      </c>
      <c r="Q76" s="115">
        <f t="shared" si="72"/>
        <v>0</v>
      </c>
      <c r="R76" s="114">
        <f t="shared" si="86"/>
        <v>3</v>
      </c>
      <c r="S76" s="115">
        <f t="shared" si="73"/>
        <v>0</v>
      </c>
      <c r="T76" s="103">
        <f t="shared" si="32"/>
        <v>3</v>
      </c>
      <c r="U76" s="104">
        <f t="shared" si="33"/>
        <v>0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4"/>
        <v/>
      </c>
      <c r="AN76" s="367"/>
      <c r="AO76" s="368" t="str">
        <f t="shared" ca="1" si="87"/>
        <v/>
      </c>
      <c r="AP76" s="368"/>
      <c r="AQ76" s="105">
        <f t="shared" si="75"/>
        <v>1</v>
      </c>
      <c r="AR76" s="105">
        <f t="shared" si="76"/>
        <v>0</v>
      </c>
      <c r="AS76" s="14">
        <f t="shared" si="77"/>
        <v>1</v>
      </c>
      <c r="AT76" s="204">
        <f t="shared" si="78"/>
        <v>0</v>
      </c>
      <c r="AU76" s="105">
        <f t="shared" si="79"/>
        <v>1</v>
      </c>
      <c r="AV76" s="105">
        <f t="shared" si="80"/>
        <v>0</v>
      </c>
      <c r="AW76" s="14">
        <f t="shared" si="81"/>
        <v>0</v>
      </c>
      <c r="AX76" s="14">
        <f t="shared" si="82"/>
        <v>0</v>
      </c>
      <c r="AY76" s="105">
        <f t="shared" si="83"/>
        <v>0</v>
      </c>
      <c r="AZ76" s="105">
        <f t="shared" si="84"/>
        <v>0</v>
      </c>
      <c r="BA76" s="12">
        <f t="shared" si="29"/>
        <v>1</v>
      </c>
      <c r="BB76" s="12">
        <f t="shared" si="30"/>
        <v>0</v>
      </c>
      <c r="BC76" s="12">
        <f t="shared" si="31"/>
        <v>0</v>
      </c>
      <c r="BD76" s="12">
        <f t="shared" si="34"/>
        <v>0</v>
      </c>
      <c r="BE76" s="12">
        <f>IF(U97=3,1,0)</f>
        <v>1</v>
      </c>
      <c r="BF76" s="12">
        <f>IF(U97=2,1,0)</f>
        <v>0</v>
      </c>
      <c r="BG76" s="12">
        <f>IF(U97=1,1,0)</f>
        <v>0</v>
      </c>
      <c r="BH76" s="12">
        <f>IF(AND(U97=0,T97&lt;&gt;0),1,0)</f>
        <v>0</v>
      </c>
      <c r="BI76" s="14"/>
    </row>
    <row r="77" spans="1:61" ht="13.5" hidden="1" customHeight="1" thickBot="1">
      <c r="A77" s="106"/>
      <c r="B77" s="137"/>
      <c r="C77" s="162"/>
      <c r="D77" s="234" t="str">
        <f t="shared" si="88"/>
        <v>VBC Kaiserslautern II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5"/>
        <v/>
      </c>
      <c r="Q77" s="115" t="str">
        <f t="shared" si="72"/>
        <v/>
      </c>
      <c r="R77" s="114" t="str">
        <f t="shared" si="86"/>
        <v/>
      </c>
      <c r="S77" s="115" t="str">
        <f t="shared" si="73"/>
        <v/>
      </c>
      <c r="T77" s="103">
        <f t="shared" si="32"/>
        <v>0</v>
      </c>
      <c r="U77" s="104">
        <f t="shared" si="33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4"/>
        <v/>
      </c>
      <c r="AN77" s="367"/>
      <c r="AO77" s="368" t="str">
        <f t="shared" ca="1" si="87"/>
        <v/>
      </c>
      <c r="AP77" s="368"/>
      <c r="AQ77" s="105">
        <f t="shared" si="75"/>
        <v>0</v>
      </c>
      <c r="AR77" s="105">
        <f t="shared" si="76"/>
        <v>0</v>
      </c>
      <c r="AS77" s="14">
        <f t="shared" si="77"/>
        <v>0</v>
      </c>
      <c r="AT77" s="204">
        <f t="shared" si="78"/>
        <v>0</v>
      </c>
      <c r="AU77" s="105">
        <f t="shared" si="79"/>
        <v>0</v>
      </c>
      <c r="AV77" s="105">
        <f t="shared" si="80"/>
        <v>0</v>
      </c>
      <c r="AW77" s="14">
        <f t="shared" si="81"/>
        <v>0</v>
      </c>
      <c r="AX77" s="14">
        <f t="shared" si="82"/>
        <v>0</v>
      </c>
      <c r="AY77" s="105">
        <f t="shared" si="83"/>
        <v>0</v>
      </c>
      <c r="AZ77" s="105">
        <f t="shared" si="84"/>
        <v>0</v>
      </c>
      <c r="BA77" s="12">
        <f t="shared" si="29"/>
        <v>0</v>
      </c>
      <c r="BB77" s="12">
        <f t="shared" si="30"/>
        <v>0</v>
      </c>
      <c r="BC77" s="12">
        <f t="shared" si="31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3.5" hidden="1" customHeight="1" thickBot="1">
      <c r="A78" s="106"/>
      <c r="B78" s="137"/>
      <c r="C78" s="130"/>
      <c r="D78" s="234" t="str">
        <f t="shared" si="88"/>
        <v>VBC Kaiserslautern II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5"/>
        <v/>
      </c>
      <c r="Q78" s="115" t="str">
        <f t="shared" si="72"/>
        <v/>
      </c>
      <c r="R78" s="114" t="str">
        <f t="shared" si="86"/>
        <v/>
      </c>
      <c r="S78" s="115" t="str">
        <f t="shared" si="73"/>
        <v/>
      </c>
      <c r="T78" s="103">
        <f t="shared" si="32"/>
        <v>0</v>
      </c>
      <c r="U78" s="104">
        <f t="shared" si="33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4"/>
        <v/>
      </c>
      <c r="AN78" s="367"/>
      <c r="AO78" s="368" t="str">
        <f t="shared" ca="1" si="87"/>
        <v/>
      </c>
      <c r="AP78" s="368"/>
      <c r="AQ78" s="105">
        <f t="shared" si="75"/>
        <v>0</v>
      </c>
      <c r="AR78" s="105">
        <f t="shared" si="76"/>
        <v>0</v>
      </c>
      <c r="AS78" s="14">
        <f t="shared" si="77"/>
        <v>0</v>
      </c>
      <c r="AT78" s="204">
        <f t="shared" si="78"/>
        <v>0</v>
      </c>
      <c r="AU78" s="105">
        <f t="shared" si="79"/>
        <v>0</v>
      </c>
      <c r="AV78" s="105">
        <f t="shared" si="80"/>
        <v>0</v>
      </c>
      <c r="AW78" s="14">
        <f t="shared" si="81"/>
        <v>0</v>
      </c>
      <c r="AX78" s="14">
        <f t="shared" si="82"/>
        <v>0</v>
      </c>
      <c r="AY78" s="105">
        <f t="shared" si="83"/>
        <v>0</v>
      </c>
      <c r="AZ78" s="105">
        <f t="shared" si="84"/>
        <v>0</v>
      </c>
      <c r="BA78" s="12">
        <f t="shared" si="29"/>
        <v>0</v>
      </c>
      <c r="BB78" s="12">
        <f t="shared" si="30"/>
        <v>0</v>
      </c>
      <c r="BC78" s="12">
        <f t="shared" si="31"/>
        <v>0</v>
      </c>
      <c r="BD78" s="12">
        <f t="shared" si="34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3.5" hidden="1" customHeight="1" thickBot="1">
      <c r="A79" s="106"/>
      <c r="B79" s="137"/>
      <c r="C79" s="130"/>
      <c r="D79" s="234" t="str">
        <f t="shared" si="88"/>
        <v>VBC Kaiserslautern II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5"/>
        <v/>
      </c>
      <c r="Q79" s="115" t="str">
        <f t="shared" si="72"/>
        <v/>
      </c>
      <c r="R79" s="114" t="str">
        <f t="shared" si="86"/>
        <v/>
      </c>
      <c r="S79" s="115" t="str">
        <f t="shared" si="73"/>
        <v/>
      </c>
      <c r="T79" s="103">
        <f t="shared" si="32"/>
        <v>0</v>
      </c>
      <c r="U79" s="104">
        <f t="shared" si="33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4"/>
        <v/>
      </c>
      <c r="AN79" s="367"/>
      <c r="AO79" s="368" t="str">
        <f t="shared" ca="1" si="87"/>
        <v/>
      </c>
      <c r="AP79" s="368"/>
      <c r="AQ79" s="105">
        <f t="shared" si="75"/>
        <v>0</v>
      </c>
      <c r="AR79" s="105">
        <f t="shared" si="76"/>
        <v>0</v>
      </c>
      <c r="AS79" s="14">
        <f t="shared" si="77"/>
        <v>0</v>
      </c>
      <c r="AT79" s="204">
        <f t="shared" si="78"/>
        <v>0</v>
      </c>
      <c r="AU79" s="105">
        <f t="shared" si="79"/>
        <v>0</v>
      </c>
      <c r="AV79" s="105">
        <f t="shared" si="80"/>
        <v>0</v>
      </c>
      <c r="AW79" s="14">
        <f t="shared" si="81"/>
        <v>0</v>
      </c>
      <c r="AX79" s="14">
        <f t="shared" si="82"/>
        <v>0</v>
      </c>
      <c r="AY79" s="105">
        <f t="shared" si="83"/>
        <v>0</v>
      </c>
      <c r="AZ79" s="105">
        <f t="shared" si="84"/>
        <v>0</v>
      </c>
      <c r="BA79" s="12">
        <f t="shared" si="29"/>
        <v>0</v>
      </c>
      <c r="BB79" s="12">
        <f t="shared" si="30"/>
        <v>0</v>
      </c>
      <c r="BC79" s="12">
        <f t="shared" si="31"/>
        <v>0</v>
      </c>
      <c r="BD79" s="12">
        <f t="shared" si="34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3.5" hidden="1" customHeight="1" thickBot="1">
      <c r="A80" s="106"/>
      <c r="B80" s="137"/>
      <c r="C80" s="130"/>
      <c r="D80" s="234" t="str">
        <f t="shared" si="88"/>
        <v>VBC Kaiserslautern II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5"/>
        <v/>
      </c>
      <c r="Q80" s="115" t="str">
        <f t="shared" si="72"/>
        <v/>
      </c>
      <c r="R80" s="114" t="str">
        <f t="shared" si="86"/>
        <v/>
      </c>
      <c r="S80" s="115" t="str">
        <f t="shared" si="73"/>
        <v/>
      </c>
      <c r="T80" s="103">
        <f t="shared" si="32"/>
        <v>0</v>
      </c>
      <c r="U80" s="104">
        <f t="shared" si="33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4"/>
        <v/>
      </c>
      <c r="AN80" s="367"/>
      <c r="AO80" s="368" t="str">
        <f t="shared" ca="1" si="87"/>
        <v/>
      </c>
      <c r="AP80" s="368"/>
      <c r="AQ80" s="105">
        <f t="shared" si="75"/>
        <v>0</v>
      </c>
      <c r="AR80" s="105">
        <f t="shared" si="76"/>
        <v>0</v>
      </c>
      <c r="AS80" s="14">
        <f t="shared" si="77"/>
        <v>0</v>
      </c>
      <c r="AT80" s="204">
        <f t="shared" si="78"/>
        <v>0</v>
      </c>
      <c r="AU80" s="105">
        <f t="shared" si="79"/>
        <v>0</v>
      </c>
      <c r="AV80" s="105">
        <f t="shared" si="80"/>
        <v>0</v>
      </c>
      <c r="AW80" s="14">
        <f t="shared" si="81"/>
        <v>0</v>
      </c>
      <c r="AX80" s="14">
        <f t="shared" si="82"/>
        <v>0</v>
      </c>
      <c r="AY80" s="105">
        <f t="shared" si="83"/>
        <v>0</v>
      </c>
      <c r="AZ80" s="105">
        <f t="shared" si="84"/>
        <v>0</v>
      </c>
      <c r="BA80" s="12">
        <f t="shared" si="29"/>
        <v>0</v>
      </c>
      <c r="BB80" s="12">
        <f t="shared" si="30"/>
        <v>0</v>
      </c>
      <c r="BC80" s="12">
        <f t="shared" si="31"/>
        <v>0</v>
      </c>
      <c r="BD80" s="12">
        <f t="shared" si="34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3.5" hidden="1" customHeight="1" thickBot="1">
      <c r="A81" s="116"/>
      <c r="B81" s="138"/>
      <c r="C81" s="131"/>
      <c r="D81" s="235" t="str">
        <f t="shared" si="88"/>
        <v>VBC Kaiserslautern II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5"/>
        <v/>
      </c>
      <c r="Q81" s="125" t="str">
        <f t="shared" si="72"/>
        <v/>
      </c>
      <c r="R81" s="124" t="str">
        <f t="shared" si="86"/>
        <v/>
      </c>
      <c r="S81" s="125" t="str">
        <f t="shared" si="73"/>
        <v/>
      </c>
      <c r="T81" s="103">
        <f t="shared" si="32"/>
        <v>0</v>
      </c>
      <c r="U81" s="104">
        <f t="shared" si="33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4"/>
        <v/>
      </c>
      <c r="AN81" s="370"/>
      <c r="AO81" s="371" t="str">
        <f t="shared" ca="1" si="87"/>
        <v/>
      </c>
      <c r="AP81" s="371"/>
      <c r="AQ81" s="105">
        <f t="shared" si="75"/>
        <v>0</v>
      </c>
      <c r="AR81" s="105">
        <f t="shared" si="76"/>
        <v>0</v>
      </c>
      <c r="AS81" s="14">
        <f t="shared" si="77"/>
        <v>0</v>
      </c>
      <c r="AT81" s="204">
        <f t="shared" si="78"/>
        <v>0</v>
      </c>
      <c r="AU81" s="105">
        <f t="shared" si="79"/>
        <v>0</v>
      </c>
      <c r="AV81" s="105">
        <f t="shared" si="80"/>
        <v>0</v>
      </c>
      <c r="AW81" s="14">
        <f t="shared" si="81"/>
        <v>0</v>
      </c>
      <c r="AX81" s="14">
        <f t="shared" si="82"/>
        <v>0</v>
      </c>
      <c r="AY81" s="105">
        <f t="shared" si="83"/>
        <v>0</v>
      </c>
      <c r="AZ81" s="105">
        <f t="shared" si="84"/>
        <v>0</v>
      </c>
      <c r="BA81" s="12">
        <f t="shared" si="29"/>
        <v>0</v>
      </c>
      <c r="BB81" s="12">
        <f t="shared" si="30"/>
        <v>0</v>
      </c>
      <c r="BC81" s="12">
        <f t="shared" si="31"/>
        <v>0</v>
      </c>
      <c r="BD81" s="12">
        <f t="shared" si="34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3.5" customHeight="1" thickBot="1">
      <c r="A82" s="13"/>
      <c r="C82" s="14"/>
      <c r="D82" s="218"/>
      <c r="E82" s="218"/>
      <c r="T82" s="103">
        <f t="shared" si="32"/>
        <v>0</v>
      </c>
      <c r="U82" s="104">
        <f t="shared" si="33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9">SUM(BA72:BA81)</f>
        <v>4</v>
      </c>
      <c r="BB82" s="128">
        <f t="shared" si="89"/>
        <v>0</v>
      </c>
      <c r="BC82" s="128">
        <f t="shared" si="89"/>
        <v>0</v>
      </c>
      <c r="BD82" s="128">
        <f t="shared" si="89"/>
        <v>1</v>
      </c>
      <c r="BE82" s="128">
        <f t="shared" si="89"/>
        <v>4</v>
      </c>
      <c r="BF82" s="128">
        <f t="shared" si="89"/>
        <v>0</v>
      </c>
      <c r="BG82" s="128">
        <f t="shared" si="89"/>
        <v>1</v>
      </c>
      <c r="BH82" s="128">
        <f t="shared" si="89"/>
        <v>0</v>
      </c>
      <c r="BI82" s="14">
        <f>SUM(BA82:BH82)</f>
        <v>10</v>
      </c>
    </row>
    <row r="83" spans="1:61" ht="13.5" customHeight="1" thickBot="1">
      <c r="A83" s="93"/>
      <c r="B83" s="136">
        <v>43500</v>
      </c>
      <c r="C83" s="175">
        <v>43535</v>
      </c>
      <c r="D83" s="233" t="str">
        <f>E15</f>
        <v>SV Miesenbach</v>
      </c>
      <c r="E83" s="228" t="str">
        <f>E3</f>
        <v>Erfenbach/TFC Kaiserslautern</v>
      </c>
      <c r="F83" s="97">
        <v>25</v>
      </c>
      <c r="G83" s="98">
        <v>12</v>
      </c>
      <c r="H83" s="95">
        <v>25</v>
      </c>
      <c r="I83" s="96">
        <v>16</v>
      </c>
      <c r="J83" s="97">
        <v>25</v>
      </c>
      <c r="K83" s="98">
        <v>15</v>
      </c>
      <c r="L83" s="95"/>
      <c r="M83" s="96"/>
      <c r="N83" s="97"/>
      <c r="O83" s="98"/>
      <c r="P83" s="101">
        <f>IF(F83="","",F83+H83+J83+L83+N83)</f>
        <v>75</v>
      </c>
      <c r="Q83" s="102">
        <f t="shared" ref="Q83:Q92" si="90">IF(G83="","",G83+I83+K83+M83+O83)</f>
        <v>43</v>
      </c>
      <c r="R83" s="101">
        <f>IF(F83="","",AQ83+AS83+AU83+AW83+AY83)</f>
        <v>3</v>
      </c>
      <c r="S83" s="102">
        <f t="shared" ref="S83:S92" si="91">IF(G83="","",AR83+AT83+AV83+AX83+AZ83)</f>
        <v>0</v>
      </c>
      <c r="T83" s="103">
        <f t="shared" si="32"/>
        <v>3</v>
      </c>
      <c r="U83" s="104">
        <f t="shared" si="33"/>
        <v>0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2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3">IF(F83&gt;G83,1,0)</f>
        <v>1</v>
      </c>
      <c r="AR83" s="105">
        <f t="shared" ref="AR83:AR92" si="94">IF(G83&gt;F83,1,0)</f>
        <v>0</v>
      </c>
      <c r="AS83" s="14">
        <f t="shared" ref="AS83:AS92" si="95">IF(H83&gt;I83,1,0)</f>
        <v>1</v>
      </c>
      <c r="AT83" s="204">
        <f t="shared" ref="AT83:AT92" si="96">IF(I83&gt;H83,1,0)</f>
        <v>0</v>
      </c>
      <c r="AU83" s="105">
        <f t="shared" ref="AU83:AU92" si="97">IF(J83&gt;K83,1,0)</f>
        <v>1</v>
      </c>
      <c r="AV83" s="105">
        <f t="shared" ref="AV83:AV92" si="98">IF(K83&gt;J83,1,0)</f>
        <v>0</v>
      </c>
      <c r="AW83" s="14">
        <f t="shared" ref="AW83:AW92" si="99">IF(L83&gt;M83,1,0)</f>
        <v>0</v>
      </c>
      <c r="AX83" s="14">
        <f t="shared" ref="AX83:AX92" si="100">IF(M83&gt;L83,1,0)</f>
        <v>0</v>
      </c>
      <c r="AY83" s="105">
        <f t="shared" ref="AY83:AY92" si="101">IF(N83&gt;O83,1,0)</f>
        <v>0</v>
      </c>
      <c r="AZ83" s="105">
        <f t="shared" ref="AZ83:AZ92" si="102">IF(O83&gt;N83,1,0)</f>
        <v>0</v>
      </c>
      <c r="BA83" s="12">
        <f>IF(T83=3,1,0)</f>
        <v>1</v>
      </c>
      <c r="BB83" s="12">
        <f>IF(T83=2,1,0)</f>
        <v>0</v>
      </c>
      <c r="BC83" s="12">
        <f>IF(T83=1,1,0)</f>
        <v>0</v>
      </c>
      <c r="BD83" s="12">
        <f>IF(AND(T83=0,U83&lt;&gt;0),1,0)</f>
        <v>0</v>
      </c>
      <c r="BE83" s="12">
        <f>IF(U42=3,1,0)</f>
        <v>0</v>
      </c>
      <c r="BF83" s="12">
        <f>IF(U42=2,1,0)</f>
        <v>1</v>
      </c>
      <c r="BG83" s="12">
        <f>IF(U42=1,1,0)</f>
        <v>0</v>
      </c>
      <c r="BH83" s="12">
        <f>IF(AND(U42=0,T42&lt;&gt;0),1,0)</f>
        <v>0</v>
      </c>
      <c r="BI83" s="14"/>
    </row>
    <row r="84" spans="1:61" ht="13.5" customHeight="1" thickBot="1">
      <c r="A84" s="106"/>
      <c r="B84" s="137">
        <v>43409</v>
      </c>
      <c r="C84" s="162"/>
      <c r="D84" s="234" t="str">
        <f>D83</f>
        <v>SV Miesenbach</v>
      </c>
      <c r="E84" s="230" t="str">
        <f>E6</f>
        <v>TSV Hütschenhausen</v>
      </c>
      <c r="F84" s="110">
        <v>25</v>
      </c>
      <c r="G84" s="111">
        <v>16</v>
      </c>
      <c r="H84" s="108">
        <v>25</v>
      </c>
      <c r="I84" s="109">
        <v>19</v>
      </c>
      <c r="J84" s="110">
        <v>25</v>
      </c>
      <c r="K84" s="111">
        <v>23</v>
      </c>
      <c r="L84" s="108"/>
      <c r="M84" s="109"/>
      <c r="N84" s="110"/>
      <c r="O84" s="111"/>
      <c r="P84" s="114">
        <f t="shared" ref="P84:P92" si="103">IF(F84="","",F84+H84+J84+L84+N84)</f>
        <v>75</v>
      </c>
      <c r="Q84" s="115">
        <f t="shared" si="90"/>
        <v>58</v>
      </c>
      <c r="R84" s="114">
        <f t="shared" ref="R84:R92" si="104">IF(F84="","",AQ84+AS84+AU84+AW84+AY84)</f>
        <v>3</v>
      </c>
      <c r="S84" s="115">
        <f t="shared" si="91"/>
        <v>0</v>
      </c>
      <c r="T84" s="103">
        <f t="shared" si="32"/>
        <v>3</v>
      </c>
      <c r="U84" s="104">
        <f t="shared" si="33"/>
        <v>0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2"/>
        <v/>
      </c>
      <c r="AN84" s="367"/>
      <c r="AO84" s="368" t="str">
        <f t="shared" ref="AO84:AO92" ca="1" si="105">IF(U84&lt;&gt;"","",IF(C84="","",IF(C84&lt;TODAY(),"offen","")))</f>
        <v/>
      </c>
      <c r="AP84" s="368"/>
      <c r="AQ84" s="105">
        <f t="shared" si="93"/>
        <v>1</v>
      </c>
      <c r="AR84" s="105">
        <f t="shared" si="94"/>
        <v>0</v>
      </c>
      <c r="AS84" s="14">
        <f t="shared" si="95"/>
        <v>1</v>
      </c>
      <c r="AT84" s="204">
        <f t="shared" si="96"/>
        <v>0</v>
      </c>
      <c r="AU84" s="105">
        <f t="shared" si="97"/>
        <v>1</v>
      </c>
      <c r="AV84" s="105">
        <f t="shared" si="98"/>
        <v>0</v>
      </c>
      <c r="AW84" s="14">
        <f t="shared" si="99"/>
        <v>0</v>
      </c>
      <c r="AX84" s="14">
        <f t="shared" si="100"/>
        <v>0</v>
      </c>
      <c r="AY84" s="105">
        <f t="shared" si="101"/>
        <v>0</v>
      </c>
      <c r="AZ84" s="105">
        <f t="shared" si="102"/>
        <v>0</v>
      </c>
      <c r="BA84" s="12">
        <f t="shared" si="29"/>
        <v>1</v>
      </c>
      <c r="BB84" s="12">
        <f t="shared" si="30"/>
        <v>0</v>
      </c>
      <c r="BC84" s="12">
        <f t="shared" si="31"/>
        <v>0</v>
      </c>
      <c r="BD84" s="12">
        <f>IF(AND(T84=0,U84&lt;&gt;0),1,0)</f>
        <v>0</v>
      </c>
      <c r="BE84" s="12">
        <f>IF(U53=3,1,0)</f>
        <v>0</v>
      </c>
      <c r="BF84" s="12">
        <f>IF(U53=2,1,0)</f>
        <v>1</v>
      </c>
      <c r="BG84" s="12">
        <f>IF(U53=1,1,0)</f>
        <v>0</v>
      </c>
      <c r="BH84" s="12">
        <f>IF(AND(U53=0,T53&lt;&gt;0),1,0)</f>
        <v>0</v>
      </c>
      <c r="BI84" s="14"/>
    </row>
    <row r="85" spans="1:61" ht="13.5" customHeight="1" thickBot="1">
      <c r="A85" s="106"/>
      <c r="B85" s="137">
        <v>43423</v>
      </c>
      <c r="C85" s="130"/>
      <c r="D85" s="234" t="str">
        <f t="shared" ref="D85:D92" si="106">D84</f>
        <v>SV Miesenbach</v>
      </c>
      <c r="E85" s="230" t="str">
        <f>E9</f>
        <v>VBC Kaiserslautern I (M)</v>
      </c>
      <c r="F85" s="110">
        <v>21</v>
      </c>
      <c r="G85" s="111">
        <v>25</v>
      </c>
      <c r="H85" s="108">
        <v>23</v>
      </c>
      <c r="I85" s="109">
        <v>25</v>
      </c>
      <c r="J85" s="110">
        <v>15</v>
      </c>
      <c r="K85" s="111">
        <v>25</v>
      </c>
      <c r="L85" s="108"/>
      <c r="M85" s="109"/>
      <c r="N85" s="110"/>
      <c r="O85" s="111"/>
      <c r="P85" s="114">
        <f t="shared" si="103"/>
        <v>59</v>
      </c>
      <c r="Q85" s="115">
        <f t="shared" si="90"/>
        <v>75</v>
      </c>
      <c r="R85" s="114">
        <f t="shared" si="104"/>
        <v>0</v>
      </c>
      <c r="S85" s="115">
        <f t="shared" si="91"/>
        <v>3</v>
      </c>
      <c r="T85" s="103">
        <f t="shared" si="32"/>
        <v>0</v>
      </c>
      <c r="U85" s="104">
        <f t="shared" si="33"/>
        <v>3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2"/>
        <v/>
      </c>
      <c r="AN85" s="367"/>
      <c r="AO85" s="368" t="str">
        <f t="shared" ca="1" si="105"/>
        <v/>
      </c>
      <c r="AP85" s="368"/>
      <c r="AQ85" s="105">
        <f t="shared" si="93"/>
        <v>0</v>
      </c>
      <c r="AR85" s="105">
        <f t="shared" si="94"/>
        <v>1</v>
      </c>
      <c r="AS85" s="14">
        <f t="shared" si="95"/>
        <v>0</v>
      </c>
      <c r="AT85" s="204">
        <f t="shared" si="96"/>
        <v>1</v>
      </c>
      <c r="AU85" s="105">
        <f t="shared" si="97"/>
        <v>0</v>
      </c>
      <c r="AV85" s="105">
        <f t="shared" si="98"/>
        <v>1</v>
      </c>
      <c r="AW85" s="14">
        <f t="shared" si="99"/>
        <v>0</v>
      </c>
      <c r="AX85" s="14">
        <f t="shared" si="100"/>
        <v>0</v>
      </c>
      <c r="AY85" s="105">
        <f t="shared" si="101"/>
        <v>0</v>
      </c>
      <c r="AZ85" s="105">
        <f t="shared" si="102"/>
        <v>0</v>
      </c>
      <c r="BA85" s="12">
        <f t="shared" si="29"/>
        <v>0</v>
      </c>
      <c r="BB85" s="12">
        <f t="shared" si="30"/>
        <v>0</v>
      </c>
      <c r="BC85" s="12">
        <f t="shared" si="31"/>
        <v>0</v>
      </c>
      <c r="BD85" s="12">
        <f t="shared" si="34"/>
        <v>1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1</v>
      </c>
      <c r="BI85" s="14"/>
    </row>
    <row r="86" spans="1:61" ht="13.5" customHeight="1" thickBot="1">
      <c r="A86" s="106"/>
      <c r="B86" s="137">
        <v>43542</v>
      </c>
      <c r="C86" s="277"/>
      <c r="D86" s="234" t="str">
        <f t="shared" si="106"/>
        <v>SV Miesenbach</v>
      </c>
      <c r="E86" s="230" t="str">
        <f>E12</f>
        <v>VBC Kaiserslautern II</v>
      </c>
      <c r="F86" s="110">
        <v>17</v>
      </c>
      <c r="G86" s="111">
        <v>25</v>
      </c>
      <c r="H86" s="108">
        <v>21</v>
      </c>
      <c r="I86" s="109">
        <v>25</v>
      </c>
      <c r="J86" s="110">
        <v>25</v>
      </c>
      <c r="K86" s="111">
        <v>19</v>
      </c>
      <c r="L86" s="108">
        <v>22</v>
      </c>
      <c r="M86" s="109">
        <v>25</v>
      </c>
      <c r="N86" s="110"/>
      <c r="O86" s="111"/>
      <c r="P86" s="114">
        <f t="shared" si="103"/>
        <v>85</v>
      </c>
      <c r="Q86" s="115">
        <f t="shared" si="90"/>
        <v>94</v>
      </c>
      <c r="R86" s="114">
        <f t="shared" si="104"/>
        <v>1</v>
      </c>
      <c r="S86" s="115">
        <f>IF(G86="","",AR86+AT86+AV86+AX86+AZ86)</f>
        <v>3</v>
      </c>
      <c r="T86" s="103">
        <f t="shared" si="32"/>
        <v>0</v>
      </c>
      <c r="U86" s="104">
        <f t="shared" si="33"/>
        <v>3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t="shared" ca="1" si="92"/>
        <v/>
      </c>
      <c r="AN86" s="372"/>
      <c r="AO86" s="368" t="str">
        <f t="shared" ca="1" si="105"/>
        <v/>
      </c>
      <c r="AP86" s="368"/>
      <c r="AQ86" s="105">
        <f t="shared" si="93"/>
        <v>0</v>
      </c>
      <c r="AR86" s="105">
        <f t="shared" si="94"/>
        <v>1</v>
      </c>
      <c r="AS86" s="14">
        <f t="shared" si="95"/>
        <v>0</v>
      </c>
      <c r="AT86" s="204">
        <f t="shared" si="96"/>
        <v>1</v>
      </c>
      <c r="AU86" s="105">
        <f t="shared" si="97"/>
        <v>1</v>
      </c>
      <c r="AV86" s="105">
        <f t="shared" si="98"/>
        <v>0</v>
      </c>
      <c r="AW86" s="14">
        <f t="shared" si="99"/>
        <v>0</v>
      </c>
      <c r="AX86" s="14">
        <f t="shared" si="100"/>
        <v>1</v>
      </c>
      <c r="AY86" s="105">
        <f t="shared" si="101"/>
        <v>0</v>
      </c>
      <c r="AZ86" s="105">
        <f t="shared" si="102"/>
        <v>0</v>
      </c>
      <c r="BA86" s="12">
        <f t="shared" si="29"/>
        <v>0</v>
      </c>
      <c r="BB86" s="12">
        <f t="shared" si="30"/>
        <v>0</v>
      </c>
      <c r="BC86" s="12">
        <f t="shared" si="31"/>
        <v>0</v>
      </c>
      <c r="BD86" s="12">
        <f t="shared" si="34"/>
        <v>1</v>
      </c>
      <c r="BE86" s="12">
        <f>IF(U75=3,1,0)</f>
        <v>0</v>
      </c>
      <c r="BF86" s="12">
        <f>IF(U75=2,1,0)</f>
        <v>0</v>
      </c>
      <c r="BG86" s="12">
        <f>IF(U75=1,1,0)</f>
        <v>0</v>
      </c>
      <c r="BH86" s="12">
        <f>IF(AND(U75=0,T75&lt;&gt;0),1,0)</f>
        <v>1</v>
      </c>
      <c r="BI86" s="14"/>
    </row>
    <row r="87" spans="1:61" ht="13.5" customHeight="1" thickBot="1">
      <c r="A87" s="106"/>
      <c r="B87" s="137">
        <v>43605</v>
      </c>
      <c r="C87" s="162"/>
      <c r="D87" s="234" t="str">
        <f t="shared" si="106"/>
        <v>SV Miesenbach</v>
      </c>
      <c r="E87" s="230" t="str">
        <f>E18</f>
        <v>SV Miesau (N)</v>
      </c>
      <c r="F87" s="110">
        <v>25</v>
      </c>
      <c r="G87" s="111">
        <v>8</v>
      </c>
      <c r="H87" s="108">
        <v>28</v>
      </c>
      <c r="I87" s="109">
        <v>26</v>
      </c>
      <c r="J87" s="110">
        <v>25</v>
      </c>
      <c r="K87" s="111">
        <v>16</v>
      </c>
      <c r="L87" s="108"/>
      <c r="M87" s="109"/>
      <c r="N87" s="110"/>
      <c r="O87" s="111"/>
      <c r="P87" s="114">
        <f t="shared" si="103"/>
        <v>78</v>
      </c>
      <c r="Q87" s="115">
        <f t="shared" si="90"/>
        <v>50</v>
      </c>
      <c r="R87" s="114">
        <f>IF(F87="","",AQ87+AS87+AU87+AW87+AY87)</f>
        <v>3</v>
      </c>
      <c r="S87" s="115">
        <f>IF(G87="","",AR87+AT87+AV87+AX87+AZ87)</f>
        <v>0</v>
      </c>
      <c r="T87" s="103">
        <f t="shared" si="32"/>
        <v>3</v>
      </c>
      <c r="U87" s="104">
        <f t="shared" si="33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t="shared" ca="1" si="92"/>
        <v/>
      </c>
      <c r="AN87" s="367"/>
      <c r="AO87" s="368" t="str">
        <f t="shared" ca="1" si="105"/>
        <v/>
      </c>
      <c r="AP87" s="368"/>
      <c r="AQ87" s="105">
        <f t="shared" si="93"/>
        <v>1</v>
      </c>
      <c r="AR87" s="105">
        <f t="shared" si="94"/>
        <v>0</v>
      </c>
      <c r="AS87" s="14">
        <f t="shared" si="95"/>
        <v>1</v>
      </c>
      <c r="AT87" s="204">
        <f t="shared" si="96"/>
        <v>0</v>
      </c>
      <c r="AU87" s="105">
        <f t="shared" si="97"/>
        <v>1</v>
      </c>
      <c r="AV87" s="105">
        <f t="shared" si="98"/>
        <v>0</v>
      </c>
      <c r="AW87" s="14">
        <f t="shared" si="99"/>
        <v>0</v>
      </c>
      <c r="AX87" s="14">
        <f t="shared" si="100"/>
        <v>0</v>
      </c>
      <c r="AY87" s="105">
        <f t="shared" si="101"/>
        <v>0</v>
      </c>
      <c r="AZ87" s="105">
        <f t="shared" si="102"/>
        <v>0</v>
      </c>
      <c r="BA87" s="12">
        <f>IF(T87=3,1,0)</f>
        <v>1</v>
      </c>
      <c r="BB87" s="12">
        <f t="shared" si="30"/>
        <v>0</v>
      </c>
      <c r="BC87" s="12">
        <f t="shared" si="31"/>
        <v>0</v>
      </c>
      <c r="BD87" s="12">
        <f>IF(AND(T87=0,U87&lt;&gt;0),1,0)</f>
        <v>0</v>
      </c>
      <c r="BE87" s="12">
        <f>IF(U98=3,1,0)</f>
        <v>1</v>
      </c>
      <c r="BF87" s="12">
        <f>IF(U98=2,1,0)</f>
        <v>0</v>
      </c>
      <c r="BG87" s="12">
        <f>IF(U98=1,1,0)</f>
        <v>0</v>
      </c>
      <c r="BH87" s="12">
        <f>IF(AND(U98=0,T98&lt;&gt;0),1,0)</f>
        <v>0</v>
      </c>
      <c r="BI87" s="14"/>
    </row>
    <row r="88" spans="1:61" ht="13.5" hidden="1" customHeight="1" thickBot="1">
      <c r="A88" s="106"/>
      <c r="B88" s="137"/>
      <c r="C88" s="162"/>
      <c r="D88" s="234" t="str">
        <f t="shared" si="106"/>
        <v>SV Miesenbach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3"/>
        <v/>
      </c>
      <c r="Q88" s="115" t="str">
        <f t="shared" si="90"/>
        <v/>
      </c>
      <c r="R88" s="114" t="str">
        <f t="shared" si="104"/>
        <v/>
      </c>
      <c r="S88" s="115" t="str">
        <f t="shared" si="91"/>
        <v/>
      </c>
      <c r="T88" s="103">
        <f t="shared" si="32"/>
        <v>0</v>
      </c>
      <c r="U88" s="104">
        <f t="shared" si="33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2"/>
        <v/>
      </c>
      <c r="AN88" s="367"/>
      <c r="AO88" s="368" t="str">
        <f t="shared" ca="1" si="105"/>
        <v/>
      </c>
      <c r="AP88" s="368"/>
      <c r="AQ88" s="105">
        <f t="shared" si="93"/>
        <v>0</v>
      </c>
      <c r="AR88" s="105">
        <f t="shared" si="94"/>
        <v>0</v>
      </c>
      <c r="AS88" s="14">
        <f t="shared" si="95"/>
        <v>0</v>
      </c>
      <c r="AT88" s="204">
        <f t="shared" si="96"/>
        <v>0</v>
      </c>
      <c r="AU88" s="105">
        <f t="shared" si="97"/>
        <v>0</v>
      </c>
      <c r="AV88" s="105">
        <f t="shared" si="98"/>
        <v>0</v>
      </c>
      <c r="AW88" s="14">
        <f t="shared" si="99"/>
        <v>0</v>
      </c>
      <c r="AX88" s="14">
        <f t="shared" si="100"/>
        <v>0</v>
      </c>
      <c r="AY88" s="105">
        <f t="shared" si="101"/>
        <v>0</v>
      </c>
      <c r="AZ88" s="105">
        <f t="shared" si="102"/>
        <v>0</v>
      </c>
      <c r="BA88" s="12">
        <f t="shared" si="29"/>
        <v>0</v>
      </c>
      <c r="BB88" s="12">
        <f t="shared" si="30"/>
        <v>0</v>
      </c>
      <c r="BC88" s="12">
        <f t="shared" si="31"/>
        <v>0</v>
      </c>
      <c r="BD88" s="12">
        <f t="shared" si="34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3.5" hidden="1" customHeight="1" thickBot="1">
      <c r="A89" s="106"/>
      <c r="B89" s="137"/>
      <c r="C89" s="130"/>
      <c r="D89" s="234" t="str">
        <f t="shared" si="106"/>
        <v>SV Miesenbach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3"/>
        <v/>
      </c>
      <c r="Q89" s="115" t="str">
        <f t="shared" si="90"/>
        <v/>
      </c>
      <c r="R89" s="114" t="str">
        <f t="shared" si="104"/>
        <v/>
      </c>
      <c r="S89" s="115" t="str">
        <f t="shared" si="91"/>
        <v/>
      </c>
      <c r="T89" s="103">
        <f t="shared" si="32"/>
        <v>0</v>
      </c>
      <c r="U89" s="104">
        <f t="shared" si="33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2"/>
        <v/>
      </c>
      <c r="AN89" s="367"/>
      <c r="AO89" s="368" t="str">
        <f t="shared" ca="1" si="105"/>
        <v/>
      </c>
      <c r="AP89" s="368"/>
      <c r="AQ89" s="105">
        <f t="shared" si="93"/>
        <v>0</v>
      </c>
      <c r="AR89" s="105">
        <f t="shared" si="94"/>
        <v>0</v>
      </c>
      <c r="AS89" s="14">
        <f t="shared" si="95"/>
        <v>0</v>
      </c>
      <c r="AT89" s="204">
        <f t="shared" si="96"/>
        <v>0</v>
      </c>
      <c r="AU89" s="105">
        <f t="shared" si="97"/>
        <v>0</v>
      </c>
      <c r="AV89" s="105">
        <f t="shared" si="98"/>
        <v>0</v>
      </c>
      <c r="AW89" s="14">
        <f t="shared" si="99"/>
        <v>0</v>
      </c>
      <c r="AX89" s="14">
        <f t="shared" si="100"/>
        <v>0</v>
      </c>
      <c r="AY89" s="105">
        <f t="shared" si="101"/>
        <v>0</v>
      </c>
      <c r="AZ89" s="105">
        <f t="shared" si="102"/>
        <v>0</v>
      </c>
      <c r="BA89" s="12">
        <f t="shared" si="29"/>
        <v>0</v>
      </c>
      <c r="BB89" s="12">
        <f t="shared" si="30"/>
        <v>0</v>
      </c>
      <c r="BC89" s="12">
        <f t="shared" si="31"/>
        <v>0</v>
      </c>
      <c r="BD89" s="12">
        <f t="shared" si="34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3.5" hidden="1" customHeight="1" thickBot="1">
      <c r="A90" s="106"/>
      <c r="B90" s="137"/>
      <c r="C90" s="130"/>
      <c r="D90" s="234" t="str">
        <f t="shared" si="106"/>
        <v>SV Miesenbach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3"/>
        <v/>
      </c>
      <c r="Q90" s="115" t="str">
        <f t="shared" si="90"/>
        <v/>
      </c>
      <c r="R90" s="114" t="str">
        <f t="shared" si="104"/>
        <v/>
      </c>
      <c r="S90" s="115" t="str">
        <f t="shared" si="91"/>
        <v/>
      </c>
      <c r="T90" s="103">
        <f t="shared" si="32"/>
        <v>0</v>
      </c>
      <c r="U90" s="104">
        <f t="shared" si="33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2"/>
        <v/>
      </c>
      <c r="AN90" s="367"/>
      <c r="AO90" s="368" t="str">
        <f t="shared" ca="1" si="105"/>
        <v/>
      </c>
      <c r="AP90" s="368"/>
      <c r="AQ90" s="105">
        <f t="shared" si="93"/>
        <v>0</v>
      </c>
      <c r="AR90" s="105">
        <f t="shared" si="94"/>
        <v>0</v>
      </c>
      <c r="AS90" s="14">
        <f t="shared" si="95"/>
        <v>0</v>
      </c>
      <c r="AT90" s="204">
        <f t="shared" si="96"/>
        <v>0</v>
      </c>
      <c r="AU90" s="105">
        <f t="shared" si="97"/>
        <v>0</v>
      </c>
      <c r="AV90" s="105">
        <f t="shared" si="98"/>
        <v>0</v>
      </c>
      <c r="AW90" s="14">
        <f t="shared" si="99"/>
        <v>0</v>
      </c>
      <c r="AX90" s="14">
        <f t="shared" si="100"/>
        <v>0</v>
      </c>
      <c r="AY90" s="105">
        <f t="shared" si="101"/>
        <v>0</v>
      </c>
      <c r="AZ90" s="105">
        <f t="shared" si="102"/>
        <v>0</v>
      </c>
      <c r="BA90" s="12">
        <f t="shared" si="29"/>
        <v>0</v>
      </c>
      <c r="BB90" s="12">
        <f t="shared" si="30"/>
        <v>0</v>
      </c>
      <c r="BC90" s="12">
        <f t="shared" si="31"/>
        <v>0</v>
      </c>
      <c r="BD90" s="12">
        <f t="shared" si="34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3.5" hidden="1" customHeight="1" thickBot="1">
      <c r="A91" s="106"/>
      <c r="B91" s="137"/>
      <c r="C91" s="130"/>
      <c r="D91" s="234" t="str">
        <f t="shared" si="106"/>
        <v>SV Miesenbach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3"/>
        <v/>
      </c>
      <c r="Q91" s="115" t="str">
        <f t="shared" si="90"/>
        <v/>
      </c>
      <c r="R91" s="114" t="str">
        <f t="shared" si="104"/>
        <v/>
      </c>
      <c r="S91" s="115" t="str">
        <f t="shared" si="91"/>
        <v/>
      </c>
      <c r="T91" s="103">
        <f t="shared" si="32"/>
        <v>0</v>
      </c>
      <c r="U91" s="104">
        <f t="shared" si="33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2"/>
        <v/>
      </c>
      <c r="AN91" s="367"/>
      <c r="AO91" s="368" t="str">
        <f t="shared" ca="1" si="105"/>
        <v/>
      </c>
      <c r="AP91" s="368"/>
      <c r="AQ91" s="105">
        <f t="shared" si="93"/>
        <v>0</v>
      </c>
      <c r="AR91" s="105">
        <f t="shared" si="94"/>
        <v>0</v>
      </c>
      <c r="AS91" s="14">
        <f t="shared" si="95"/>
        <v>0</v>
      </c>
      <c r="AT91" s="204">
        <f t="shared" si="96"/>
        <v>0</v>
      </c>
      <c r="AU91" s="105">
        <f t="shared" si="97"/>
        <v>0</v>
      </c>
      <c r="AV91" s="105">
        <f t="shared" si="98"/>
        <v>0</v>
      </c>
      <c r="AW91" s="14">
        <f t="shared" si="99"/>
        <v>0</v>
      </c>
      <c r="AX91" s="14">
        <f t="shared" si="100"/>
        <v>0</v>
      </c>
      <c r="AY91" s="105">
        <f t="shared" si="101"/>
        <v>0</v>
      </c>
      <c r="AZ91" s="105">
        <f t="shared" si="102"/>
        <v>0</v>
      </c>
      <c r="BA91" s="12">
        <f t="shared" si="29"/>
        <v>0</v>
      </c>
      <c r="BB91" s="12">
        <f t="shared" si="30"/>
        <v>0</v>
      </c>
      <c r="BC91" s="12">
        <f t="shared" si="31"/>
        <v>0</v>
      </c>
      <c r="BD91" s="12">
        <f t="shared" si="34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3.5" hidden="1" customHeight="1" thickBot="1">
      <c r="A92" s="116"/>
      <c r="B92" s="138"/>
      <c r="C92" s="131"/>
      <c r="D92" s="235" t="str">
        <f t="shared" si="106"/>
        <v>SV Miesenbach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3"/>
        <v/>
      </c>
      <c r="Q92" s="125" t="str">
        <f t="shared" si="90"/>
        <v/>
      </c>
      <c r="R92" s="124" t="str">
        <f t="shared" si="104"/>
        <v/>
      </c>
      <c r="S92" s="125" t="str">
        <f t="shared" si="91"/>
        <v/>
      </c>
      <c r="T92" s="103">
        <f t="shared" si="32"/>
        <v>0</v>
      </c>
      <c r="U92" s="104">
        <f t="shared" si="33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2"/>
        <v/>
      </c>
      <c r="AN92" s="370"/>
      <c r="AO92" s="371" t="str">
        <f t="shared" ca="1" si="105"/>
        <v/>
      </c>
      <c r="AP92" s="371"/>
      <c r="AQ92" s="105">
        <f t="shared" si="93"/>
        <v>0</v>
      </c>
      <c r="AR92" s="105">
        <f t="shared" si="94"/>
        <v>0</v>
      </c>
      <c r="AS92" s="14">
        <f t="shared" si="95"/>
        <v>0</v>
      </c>
      <c r="AT92" s="204">
        <f t="shared" si="96"/>
        <v>0</v>
      </c>
      <c r="AU92" s="105">
        <f t="shared" si="97"/>
        <v>0</v>
      </c>
      <c r="AV92" s="105">
        <f t="shared" si="98"/>
        <v>0</v>
      </c>
      <c r="AW92" s="14">
        <f t="shared" si="99"/>
        <v>0</v>
      </c>
      <c r="AX92" s="14">
        <f t="shared" si="100"/>
        <v>0</v>
      </c>
      <c r="AY92" s="105">
        <f t="shared" si="101"/>
        <v>0</v>
      </c>
      <c r="AZ92" s="105">
        <f t="shared" si="102"/>
        <v>0</v>
      </c>
      <c r="BA92" s="12">
        <f t="shared" si="29"/>
        <v>0</v>
      </c>
      <c r="BB92" s="12">
        <f t="shared" si="30"/>
        <v>0</v>
      </c>
      <c r="BC92" s="12">
        <f t="shared" si="31"/>
        <v>0</v>
      </c>
      <c r="BD92" s="12">
        <f t="shared" si="34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3.5" customHeight="1" thickBot="1">
      <c r="A93" s="13"/>
      <c r="C93" s="14"/>
      <c r="D93" s="218"/>
      <c r="E93" s="218"/>
      <c r="T93" s="103">
        <f t="shared" si="32"/>
        <v>0</v>
      </c>
      <c r="U93" s="104">
        <f t="shared" si="33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7">SUM(BA83:BA92)</f>
        <v>3</v>
      </c>
      <c r="BB93" s="128">
        <f t="shared" si="107"/>
        <v>0</v>
      </c>
      <c r="BC93" s="128">
        <f t="shared" si="107"/>
        <v>0</v>
      </c>
      <c r="BD93" s="128">
        <f t="shared" si="107"/>
        <v>2</v>
      </c>
      <c r="BE93" s="128">
        <f t="shared" si="107"/>
        <v>1</v>
      </c>
      <c r="BF93" s="128">
        <f t="shared" si="107"/>
        <v>2</v>
      </c>
      <c r="BG93" s="128">
        <f t="shared" si="107"/>
        <v>0</v>
      </c>
      <c r="BH93" s="128">
        <f t="shared" si="107"/>
        <v>2</v>
      </c>
      <c r="BI93" s="14">
        <f>SUM(BA93:BH93)</f>
        <v>10</v>
      </c>
    </row>
    <row r="94" spans="1:61" ht="13.5" customHeight="1" thickBot="1">
      <c r="A94" s="93"/>
      <c r="B94" s="136">
        <v>43363</v>
      </c>
      <c r="C94" s="129"/>
      <c r="D94" s="233" t="str">
        <f>E18</f>
        <v>SV Miesau (N)</v>
      </c>
      <c r="E94" s="228" t="str">
        <f>E3</f>
        <v>Erfenbach/TFC Kaiserslautern</v>
      </c>
      <c r="F94" s="97">
        <v>25</v>
      </c>
      <c r="G94" s="98">
        <v>22</v>
      </c>
      <c r="H94" s="95">
        <v>25</v>
      </c>
      <c r="I94" s="96">
        <v>23</v>
      </c>
      <c r="J94" s="97">
        <v>25</v>
      </c>
      <c r="K94" s="98">
        <v>18</v>
      </c>
      <c r="L94" s="95"/>
      <c r="M94" s="96"/>
      <c r="N94" s="97"/>
      <c r="O94" s="98"/>
      <c r="P94" s="101">
        <f>IF(F94="","",F94+H94+J94+L94+N94)</f>
        <v>75</v>
      </c>
      <c r="Q94" s="102">
        <f t="shared" ref="Q94:Q103" si="108">IF(G94="","",G94+I94+K94+M94+O94)</f>
        <v>63</v>
      </c>
      <c r="R94" s="101">
        <f>IF(F94="","",AQ94+AS94+AU94+AW94+AY94)</f>
        <v>3</v>
      </c>
      <c r="S94" s="102">
        <f t="shared" ref="S94:S103" si="109">IF(G94="","",AR94+AT94+AV94+AX94+AZ94)</f>
        <v>0</v>
      </c>
      <c r="T94" s="103">
        <f t="shared" si="32"/>
        <v>3</v>
      </c>
      <c r="U94" s="104">
        <f t="shared" si="33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10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1">IF(F94&gt;G94,1,0)</f>
        <v>1</v>
      </c>
      <c r="AR94" s="105">
        <f t="shared" ref="AR94:AR103" si="112">IF(G94&gt;F94,1,0)</f>
        <v>0</v>
      </c>
      <c r="AS94" s="14">
        <f t="shared" ref="AS94:AS103" si="113">IF(H94&gt;I94,1,0)</f>
        <v>1</v>
      </c>
      <c r="AT94" s="204">
        <f t="shared" ref="AT94:AT103" si="114">IF(I94&gt;H94,1,0)</f>
        <v>0</v>
      </c>
      <c r="AU94" s="105">
        <f t="shared" ref="AU94:AU103" si="115">IF(J94&gt;K94,1,0)</f>
        <v>1</v>
      </c>
      <c r="AV94" s="105">
        <f t="shared" ref="AV94:AV103" si="116">IF(K94&gt;J94,1,0)</f>
        <v>0</v>
      </c>
      <c r="AW94" s="14">
        <f t="shared" ref="AW94:AW103" si="117">IF(L94&gt;M94,1,0)</f>
        <v>0</v>
      </c>
      <c r="AX94" s="14">
        <f t="shared" ref="AX94:AX103" si="118">IF(M94&gt;L94,1,0)</f>
        <v>0</v>
      </c>
      <c r="AY94" s="105">
        <f t="shared" ref="AY94:AY103" si="119">IF(N94&gt;O94,1,0)</f>
        <v>0</v>
      </c>
      <c r="AZ94" s="105">
        <f t="shared" ref="AZ94:AZ103" si="120">IF(O94&gt;N94,1,0)</f>
        <v>0</v>
      </c>
      <c r="BA94" s="12">
        <f t="shared" si="29"/>
        <v>1</v>
      </c>
      <c r="BB94" s="12">
        <f t="shared" si="30"/>
        <v>0</v>
      </c>
      <c r="BC94" s="12">
        <f t="shared" si="31"/>
        <v>0</v>
      </c>
      <c r="BD94" s="12">
        <f t="shared" si="34"/>
        <v>0</v>
      </c>
      <c r="BE94" s="12">
        <f>IF(U43=3,1,0)</f>
        <v>0</v>
      </c>
      <c r="BF94" s="12">
        <f>IF(U43=2,1,0)</f>
        <v>0</v>
      </c>
      <c r="BG94" s="12">
        <f>IF(U43=1,1,0)</f>
        <v>0</v>
      </c>
      <c r="BH94" s="12">
        <f>IF(AND(U43=0,T43&lt;&gt;0),1,0)</f>
        <v>1</v>
      </c>
      <c r="BI94" s="14"/>
    </row>
    <row r="95" spans="1:61" ht="13.5" customHeight="1" thickBot="1">
      <c r="A95" s="106"/>
      <c r="B95" s="137">
        <v>43503</v>
      </c>
      <c r="C95" s="130"/>
      <c r="D95" s="234" t="str">
        <f>D94</f>
        <v>SV Miesau (N)</v>
      </c>
      <c r="E95" s="230" t="str">
        <f>E6</f>
        <v>TSV Hütschenhausen</v>
      </c>
      <c r="F95" s="110">
        <v>23</v>
      </c>
      <c r="G95" s="111">
        <v>25</v>
      </c>
      <c r="H95" s="108">
        <v>17</v>
      </c>
      <c r="I95" s="109">
        <v>25</v>
      </c>
      <c r="J95" s="110">
        <v>25</v>
      </c>
      <c r="K95" s="111">
        <v>15</v>
      </c>
      <c r="L95" s="108">
        <v>25</v>
      </c>
      <c r="M95" s="109">
        <v>14</v>
      </c>
      <c r="N95" s="110">
        <v>15</v>
      </c>
      <c r="O95" s="111">
        <v>5</v>
      </c>
      <c r="P95" s="114">
        <f t="shared" ref="P95:P103" si="121">IF(F95="","",F95+H95+J95+L95+N95)</f>
        <v>105</v>
      </c>
      <c r="Q95" s="115">
        <f t="shared" si="108"/>
        <v>84</v>
      </c>
      <c r="R95" s="114">
        <f t="shared" ref="R95:R103" si="122">IF(F95="","",AQ95+AS95+AU95+AW95+AY95)</f>
        <v>3</v>
      </c>
      <c r="S95" s="115">
        <f t="shared" si="109"/>
        <v>2</v>
      </c>
      <c r="T95" s="103">
        <f t="shared" si="32"/>
        <v>2</v>
      </c>
      <c r="U95" s="104">
        <f t="shared" si="33"/>
        <v>1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10"/>
        <v/>
      </c>
      <c r="AN95" s="367"/>
      <c r="AO95" s="368" t="str">
        <f t="shared" ref="AO95:AO103" ca="1" si="123">IF(U95&lt;&gt;"","",IF(C95="","",IF(C95&lt;TODAY(),"offen","")))</f>
        <v/>
      </c>
      <c r="AP95" s="368"/>
      <c r="AQ95" s="105">
        <f t="shared" si="111"/>
        <v>0</v>
      </c>
      <c r="AR95" s="105">
        <f t="shared" si="112"/>
        <v>1</v>
      </c>
      <c r="AS95" s="14">
        <f t="shared" si="113"/>
        <v>0</v>
      </c>
      <c r="AT95" s="204">
        <f t="shared" si="114"/>
        <v>1</v>
      </c>
      <c r="AU95" s="105">
        <f t="shared" si="115"/>
        <v>1</v>
      </c>
      <c r="AV95" s="105">
        <f t="shared" si="116"/>
        <v>0</v>
      </c>
      <c r="AW95" s="14">
        <f t="shared" si="117"/>
        <v>1</v>
      </c>
      <c r="AX95" s="14">
        <f t="shared" si="118"/>
        <v>0</v>
      </c>
      <c r="AY95" s="105">
        <f t="shared" si="119"/>
        <v>1</v>
      </c>
      <c r="AZ95" s="105">
        <f t="shared" si="120"/>
        <v>0</v>
      </c>
      <c r="BA95" s="12">
        <f t="shared" si="29"/>
        <v>0</v>
      </c>
      <c r="BB95" s="12">
        <f t="shared" si="30"/>
        <v>1</v>
      </c>
      <c r="BC95" s="12">
        <f t="shared" si="31"/>
        <v>0</v>
      </c>
      <c r="BD95" s="12">
        <f t="shared" si="34"/>
        <v>0</v>
      </c>
      <c r="BE95" s="12">
        <f>IF(U54=3,1,0)</f>
        <v>0</v>
      </c>
      <c r="BF95" s="12">
        <f>IF(U54=2,1,0)</f>
        <v>0</v>
      </c>
      <c r="BG95" s="12">
        <f>IF(U54=1,1,0)</f>
        <v>1</v>
      </c>
      <c r="BH95" s="12">
        <f>IF(AND(U54=0,T54&lt;&gt;0),1,0)</f>
        <v>0</v>
      </c>
      <c r="BI95" s="14"/>
    </row>
    <row r="96" spans="1:61" ht="13.5" customHeight="1" thickBot="1">
      <c r="A96" s="106"/>
      <c r="B96" s="137">
        <v>43559</v>
      </c>
      <c r="C96" s="162"/>
      <c r="D96" s="234" t="str">
        <f t="shared" ref="D96:D103" si="124">D95</f>
        <v>SV Miesau (N)</v>
      </c>
      <c r="E96" s="230" t="str">
        <f>E9</f>
        <v>VBC Kaiserslautern I (M)</v>
      </c>
      <c r="F96" s="110">
        <v>17</v>
      </c>
      <c r="G96" s="111">
        <v>25</v>
      </c>
      <c r="H96" s="108">
        <v>21</v>
      </c>
      <c r="I96" s="109">
        <v>25</v>
      </c>
      <c r="J96" s="110">
        <v>23</v>
      </c>
      <c r="K96" s="111">
        <v>25</v>
      </c>
      <c r="L96" s="108"/>
      <c r="M96" s="109"/>
      <c r="N96" s="110"/>
      <c r="O96" s="111"/>
      <c r="P96" s="114">
        <f t="shared" si="121"/>
        <v>61</v>
      </c>
      <c r="Q96" s="115">
        <f t="shared" si="108"/>
        <v>75</v>
      </c>
      <c r="R96" s="114">
        <f t="shared" si="122"/>
        <v>0</v>
      </c>
      <c r="S96" s="115">
        <f t="shared" si="109"/>
        <v>3</v>
      </c>
      <c r="T96" s="103">
        <f t="shared" si="32"/>
        <v>0</v>
      </c>
      <c r="U96" s="104">
        <f t="shared" si="33"/>
        <v>3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10"/>
        <v/>
      </c>
      <c r="AN96" s="367"/>
      <c r="AO96" s="368" t="str">
        <f t="shared" ca="1" si="123"/>
        <v/>
      </c>
      <c r="AP96" s="368"/>
      <c r="AQ96" s="105">
        <f t="shared" si="111"/>
        <v>0</v>
      </c>
      <c r="AR96" s="105">
        <f t="shared" si="112"/>
        <v>1</v>
      </c>
      <c r="AS96" s="14">
        <f t="shared" si="113"/>
        <v>0</v>
      </c>
      <c r="AT96" s="204">
        <f t="shared" si="114"/>
        <v>1</v>
      </c>
      <c r="AU96" s="105">
        <f t="shared" si="115"/>
        <v>0</v>
      </c>
      <c r="AV96" s="105">
        <f t="shared" si="116"/>
        <v>1</v>
      </c>
      <c r="AW96" s="14">
        <f t="shared" si="117"/>
        <v>0</v>
      </c>
      <c r="AX96" s="14">
        <f t="shared" si="118"/>
        <v>0</v>
      </c>
      <c r="AY96" s="105">
        <f t="shared" si="119"/>
        <v>0</v>
      </c>
      <c r="AZ96" s="105">
        <f t="shared" si="120"/>
        <v>0</v>
      </c>
      <c r="BA96" s="12">
        <f t="shared" si="29"/>
        <v>0</v>
      </c>
      <c r="BB96" s="12">
        <f t="shared" si="30"/>
        <v>0</v>
      </c>
      <c r="BC96" s="12">
        <f t="shared" si="31"/>
        <v>0</v>
      </c>
      <c r="BD96" s="12">
        <f t="shared" si="34"/>
        <v>1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1</v>
      </c>
      <c r="BI96" s="14"/>
    </row>
    <row r="97" spans="1:61" ht="13.5" customHeight="1" thickBot="1">
      <c r="A97" s="106"/>
      <c r="B97" s="137">
        <v>43594</v>
      </c>
      <c r="C97" s="130"/>
      <c r="D97" s="234" t="str">
        <f t="shared" si="124"/>
        <v>SV Miesau (N)</v>
      </c>
      <c r="E97" s="230" t="str">
        <f>E12</f>
        <v>VBC Kaiserslautern II</v>
      </c>
      <c r="F97" s="110">
        <v>16</v>
      </c>
      <c r="G97" s="111">
        <v>25</v>
      </c>
      <c r="H97" s="108">
        <v>15</v>
      </c>
      <c r="I97" s="109">
        <v>25</v>
      </c>
      <c r="J97" s="110">
        <v>20</v>
      </c>
      <c r="K97" s="111">
        <v>21</v>
      </c>
      <c r="L97" s="108"/>
      <c r="M97" s="109"/>
      <c r="N97" s="110"/>
      <c r="O97" s="111"/>
      <c r="P97" s="114">
        <f t="shared" si="121"/>
        <v>51</v>
      </c>
      <c r="Q97" s="115">
        <f t="shared" si="108"/>
        <v>71</v>
      </c>
      <c r="R97" s="114">
        <f t="shared" si="122"/>
        <v>0</v>
      </c>
      <c r="S97" s="115">
        <f t="shared" si="109"/>
        <v>3</v>
      </c>
      <c r="T97" s="103">
        <f t="shared" si="32"/>
        <v>0</v>
      </c>
      <c r="U97" s="104">
        <f t="shared" si="33"/>
        <v>3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10"/>
        <v/>
      </c>
      <c r="AN97" s="372"/>
      <c r="AO97" s="368" t="str">
        <f t="shared" ca="1" si="123"/>
        <v/>
      </c>
      <c r="AP97" s="368"/>
      <c r="AQ97" s="105">
        <f t="shared" si="111"/>
        <v>0</v>
      </c>
      <c r="AR97" s="105">
        <f t="shared" si="112"/>
        <v>1</v>
      </c>
      <c r="AS97" s="14">
        <f t="shared" si="113"/>
        <v>0</v>
      </c>
      <c r="AT97" s="204">
        <f t="shared" si="114"/>
        <v>1</v>
      </c>
      <c r="AU97" s="105">
        <f t="shared" si="115"/>
        <v>0</v>
      </c>
      <c r="AV97" s="105">
        <f t="shared" si="116"/>
        <v>1</v>
      </c>
      <c r="AW97" s="14">
        <f t="shared" si="117"/>
        <v>0</v>
      </c>
      <c r="AX97" s="14">
        <f t="shared" si="118"/>
        <v>0</v>
      </c>
      <c r="AY97" s="105">
        <f t="shared" si="119"/>
        <v>0</v>
      </c>
      <c r="AZ97" s="105">
        <f t="shared" si="120"/>
        <v>0</v>
      </c>
      <c r="BA97" s="12">
        <f t="shared" si="29"/>
        <v>0</v>
      </c>
      <c r="BB97" s="12">
        <f t="shared" si="30"/>
        <v>0</v>
      </c>
      <c r="BC97" s="12">
        <f t="shared" si="31"/>
        <v>0</v>
      </c>
      <c r="BD97" s="12">
        <f t="shared" si="34"/>
        <v>1</v>
      </c>
      <c r="BE97" s="12">
        <f>IF(U76=3,1,0)</f>
        <v>0</v>
      </c>
      <c r="BF97" s="12">
        <f>IF(U76=2,1,0)</f>
        <v>0</v>
      </c>
      <c r="BG97" s="12">
        <f>IF(U76=1,1,0)</f>
        <v>0</v>
      </c>
      <c r="BH97" s="12">
        <f>IF(AND(U76=0,T76&lt;&gt;0),1,0)</f>
        <v>1</v>
      </c>
      <c r="BI97" s="14"/>
    </row>
    <row r="98" spans="1:61" ht="13.5" customHeight="1" thickBot="1">
      <c r="A98" s="106"/>
      <c r="B98" s="137">
        <v>43482</v>
      </c>
      <c r="C98" s="162" t="s">
        <v>78</v>
      </c>
      <c r="D98" s="234" t="str">
        <f t="shared" si="124"/>
        <v>SV Miesau (N)</v>
      </c>
      <c r="E98" s="356" t="str">
        <f>E15</f>
        <v>SV Miesenbach</v>
      </c>
      <c r="F98" s="110">
        <v>15</v>
      </c>
      <c r="G98" s="111">
        <v>25</v>
      </c>
      <c r="H98" s="108">
        <v>13</v>
      </c>
      <c r="I98" s="109">
        <v>25</v>
      </c>
      <c r="J98" s="110">
        <v>20</v>
      </c>
      <c r="K98" s="111">
        <v>25</v>
      </c>
      <c r="L98" s="108"/>
      <c r="M98" s="109"/>
      <c r="N98" s="110"/>
      <c r="O98" s="111"/>
      <c r="P98" s="114">
        <f t="shared" si="121"/>
        <v>48</v>
      </c>
      <c r="Q98" s="115">
        <f t="shared" si="108"/>
        <v>75</v>
      </c>
      <c r="R98" s="114">
        <f t="shared" si="122"/>
        <v>0</v>
      </c>
      <c r="S98" s="115">
        <f t="shared" si="109"/>
        <v>3</v>
      </c>
      <c r="T98" s="103">
        <f t="shared" si="32"/>
        <v>0</v>
      </c>
      <c r="U98" s="104">
        <f t="shared" si="33"/>
        <v>3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10"/>
        <v/>
      </c>
      <c r="AN98" s="367"/>
      <c r="AO98" s="368" t="str">
        <f t="shared" ca="1" si="123"/>
        <v/>
      </c>
      <c r="AP98" s="368"/>
      <c r="AQ98" s="105">
        <f t="shared" si="111"/>
        <v>0</v>
      </c>
      <c r="AR98" s="105">
        <f t="shared" si="112"/>
        <v>1</v>
      </c>
      <c r="AS98" s="14">
        <f t="shared" si="113"/>
        <v>0</v>
      </c>
      <c r="AT98" s="204">
        <f t="shared" si="114"/>
        <v>1</v>
      </c>
      <c r="AU98" s="105">
        <f t="shared" si="115"/>
        <v>0</v>
      </c>
      <c r="AV98" s="105">
        <f t="shared" si="116"/>
        <v>1</v>
      </c>
      <c r="AW98" s="14">
        <f t="shared" si="117"/>
        <v>0</v>
      </c>
      <c r="AX98" s="14">
        <f t="shared" si="118"/>
        <v>0</v>
      </c>
      <c r="AY98" s="105">
        <f t="shared" si="119"/>
        <v>0</v>
      </c>
      <c r="AZ98" s="105">
        <f t="shared" si="120"/>
        <v>0</v>
      </c>
      <c r="BA98" s="12">
        <f t="shared" si="29"/>
        <v>0</v>
      </c>
      <c r="BB98" s="12">
        <f t="shared" si="30"/>
        <v>0</v>
      </c>
      <c r="BC98" s="12">
        <f t="shared" si="31"/>
        <v>0</v>
      </c>
      <c r="BD98" s="12">
        <f t="shared" si="34"/>
        <v>1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1</v>
      </c>
      <c r="BI98" s="14"/>
    </row>
    <row r="99" spans="1:61" ht="13.5" hidden="1" customHeight="1" thickBot="1">
      <c r="A99" s="106"/>
      <c r="B99" s="137">
        <v>43052</v>
      </c>
      <c r="C99" s="130"/>
      <c r="D99" s="234" t="str">
        <f t="shared" si="124"/>
        <v>SV Miesau (N)</v>
      </c>
      <c r="E99" s="230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1"/>
        <v/>
      </c>
      <c r="Q99" s="115" t="str">
        <f t="shared" si="108"/>
        <v/>
      </c>
      <c r="R99" s="114" t="str">
        <f t="shared" si="122"/>
        <v/>
      </c>
      <c r="S99" s="115" t="str">
        <f t="shared" si="109"/>
        <v/>
      </c>
      <c r="T99" s="103">
        <f t="shared" si="32"/>
        <v>0</v>
      </c>
      <c r="U99" s="104">
        <f t="shared" si="33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10"/>
        <v/>
      </c>
      <c r="AN99" s="367"/>
      <c r="AO99" s="368" t="str">
        <f t="shared" ca="1" si="123"/>
        <v/>
      </c>
      <c r="AP99" s="368"/>
      <c r="AQ99" s="105">
        <f t="shared" si="111"/>
        <v>0</v>
      </c>
      <c r="AR99" s="105">
        <f t="shared" si="112"/>
        <v>0</v>
      </c>
      <c r="AS99" s="14">
        <f t="shared" si="113"/>
        <v>0</v>
      </c>
      <c r="AT99" s="204">
        <f t="shared" si="114"/>
        <v>0</v>
      </c>
      <c r="AU99" s="105">
        <f t="shared" si="115"/>
        <v>0</v>
      </c>
      <c r="AV99" s="105">
        <f t="shared" si="116"/>
        <v>0</v>
      </c>
      <c r="AW99" s="14">
        <f t="shared" si="117"/>
        <v>0</v>
      </c>
      <c r="AX99" s="14">
        <f t="shared" si="118"/>
        <v>0</v>
      </c>
      <c r="AY99" s="105">
        <f t="shared" si="119"/>
        <v>0</v>
      </c>
      <c r="AZ99" s="105">
        <f t="shared" si="120"/>
        <v>0</v>
      </c>
      <c r="BA99" s="12">
        <f t="shared" si="29"/>
        <v>0</v>
      </c>
      <c r="BB99" s="12">
        <f t="shared" si="30"/>
        <v>0</v>
      </c>
      <c r="BC99" s="12">
        <f t="shared" si="31"/>
        <v>0</v>
      </c>
      <c r="BD99" s="12">
        <f t="shared" si="34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3.5" hidden="1" customHeight="1" thickBot="1">
      <c r="A100" s="106"/>
      <c r="B100" s="137"/>
      <c r="C100" s="130"/>
      <c r="D100" s="234" t="str">
        <f t="shared" si="124"/>
        <v>SV Miesau (N)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1"/>
        <v/>
      </c>
      <c r="Q100" s="115" t="str">
        <f t="shared" si="108"/>
        <v/>
      </c>
      <c r="R100" s="114" t="str">
        <f t="shared" si="122"/>
        <v/>
      </c>
      <c r="S100" s="115" t="str">
        <f t="shared" si="109"/>
        <v/>
      </c>
      <c r="T100" s="103">
        <f t="shared" si="32"/>
        <v>0</v>
      </c>
      <c r="U100" s="104">
        <f t="shared" si="33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10"/>
        <v/>
      </c>
      <c r="AN100" s="367"/>
      <c r="AO100" s="368" t="str">
        <f t="shared" ca="1" si="123"/>
        <v/>
      </c>
      <c r="AP100" s="368"/>
      <c r="AQ100" s="105">
        <f t="shared" si="111"/>
        <v>0</v>
      </c>
      <c r="AR100" s="105">
        <f t="shared" si="112"/>
        <v>0</v>
      </c>
      <c r="AS100" s="14">
        <f t="shared" si="113"/>
        <v>0</v>
      </c>
      <c r="AT100" s="204">
        <f t="shared" si="114"/>
        <v>0</v>
      </c>
      <c r="AU100" s="105">
        <f t="shared" si="115"/>
        <v>0</v>
      </c>
      <c r="AV100" s="105">
        <f t="shared" si="116"/>
        <v>0</v>
      </c>
      <c r="AW100" s="14">
        <f t="shared" si="117"/>
        <v>0</v>
      </c>
      <c r="AX100" s="14">
        <f t="shared" si="118"/>
        <v>0</v>
      </c>
      <c r="AY100" s="105">
        <f t="shared" si="119"/>
        <v>0</v>
      </c>
      <c r="AZ100" s="105">
        <f t="shared" si="120"/>
        <v>0</v>
      </c>
      <c r="BA100" s="12">
        <f t="shared" si="29"/>
        <v>0</v>
      </c>
      <c r="BB100" s="12">
        <f t="shared" si="30"/>
        <v>0</v>
      </c>
      <c r="BC100" s="12">
        <f t="shared" si="31"/>
        <v>0</v>
      </c>
      <c r="BD100" s="12">
        <f t="shared" si="34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3.5" hidden="1" customHeight="1" thickBot="1">
      <c r="A101" s="106"/>
      <c r="B101" s="137"/>
      <c r="C101" s="130"/>
      <c r="D101" s="234" t="str">
        <f t="shared" si="124"/>
        <v>SV Miesau (N)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1"/>
        <v/>
      </c>
      <c r="Q101" s="115" t="str">
        <f t="shared" si="108"/>
        <v/>
      </c>
      <c r="R101" s="114" t="str">
        <f t="shared" si="122"/>
        <v/>
      </c>
      <c r="S101" s="115" t="str">
        <f t="shared" si="109"/>
        <v/>
      </c>
      <c r="T101" s="103">
        <f t="shared" si="32"/>
        <v>0</v>
      </c>
      <c r="U101" s="104">
        <f t="shared" si="33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10"/>
        <v/>
      </c>
      <c r="AN101" s="367"/>
      <c r="AO101" s="368" t="str">
        <f t="shared" ca="1" si="123"/>
        <v/>
      </c>
      <c r="AP101" s="368"/>
      <c r="AQ101" s="105">
        <f t="shared" si="111"/>
        <v>0</v>
      </c>
      <c r="AR101" s="105">
        <f t="shared" si="112"/>
        <v>0</v>
      </c>
      <c r="AS101" s="14">
        <f t="shared" si="113"/>
        <v>0</v>
      </c>
      <c r="AT101" s="204">
        <f t="shared" si="114"/>
        <v>0</v>
      </c>
      <c r="AU101" s="105">
        <f t="shared" si="115"/>
        <v>0</v>
      </c>
      <c r="AV101" s="105">
        <f t="shared" si="116"/>
        <v>0</v>
      </c>
      <c r="AW101" s="14">
        <f t="shared" si="117"/>
        <v>0</v>
      </c>
      <c r="AX101" s="14">
        <f t="shared" si="118"/>
        <v>0</v>
      </c>
      <c r="AY101" s="105">
        <f t="shared" si="119"/>
        <v>0</v>
      </c>
      <c r="AZ101" s="105">
        <f t="shared" si="120"/>
        <v>0</v>
      </c>
      <c r="BA101" s="12">
        <f t="shared" si="29"/>
        <v>0</v>
      </c>
      <c r="BB101" s="12">
        <f t="shared" si="30"/>
        <v>0</v>
      </c>
      <c r="BC101" s="12">
        <f t="shared" si="31"/>
        <v>0</v>
      </c>
      <c r="BD101" s="12">
        <f t="shared" si="34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3.5" hidden="1" customHeight="1" thickBot="1">
      <c r="A102" s="106"/>
      <c r="B102" s="137"/>
      <c r="C102" s="130"/>
      <c r="D102" s="234" t="str">
        <f t="shared" si="124"/>
        <v>SV Miesau (N)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1"/>
        <v/>
      </c>
      <c r="Q102" s="115" t="str">
        <f t="shared" si="108"/>
        <v/>
      </c>
      <c r="R102" s="114" t="str">
        <f t="shared" si="122"/>
        <v/>
      </c>
      <c r="S102" s="115" t="str">
        <f t="shared" si="109"/>
        <v/>
      </c>
      <c r="T102" s="103">
        <f t="shared" si="32"/>
        <v>0</v>
      </c>
      <c r="U102" s="104">
        <f t="shared" si="33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10"/>
        <v/>
      </c>
      <c r="AN102" s="367"/>
      <c r="AO102" s="368" t="str">
        <f t="shared" ca="1" si="123"/>
        <v/>
      </c>
      <c r="AP102" s="368"/>
      <c r="AQ102" s="105">
        <f t="shared" si="111"/>
        <v>0</v>
      </c>
      <c r="AR102" s="105">
        <f t="shared" si="112"/>
        <v>0</v>
      </c>
      <c r="AS102" s="14">
        <f t="shared" si="113"/>
        <v>0</v>
      </c>
      <c r="AT102" s="204">
        <f t="shared" si="114"/>
        <v>0</v>
      </c>
      <c r="AU102" s="105">
        <f t="shared" si="115"/>
        <v>0</v>
      </c>
      <c r="AV102" s="105">
        <f t="shared" si="116"/>
        <v>0</v>
      </c>
      <c r="AW102" s="14">
        <f t="shared" si="117"/>
        <v>0</v>
      </c>
      <c r="AX102" s="14">
        <f t="shared" si="118"/>
        <v>0</v>
      </c>
      <c r="AY102" s="105">
        <f t="shared" si="119"/>
        <v>0</v>
      </c>
      <c r="AZ102" s="105">
        <f t="shared" si="120"/>
        <v>0</v>
      </c>
      <c r="BA102" s="12">
        <f t="shared" si="29"/>
        <v>0</v>
      </c>
      <c r="BB102" s="12">
        <f t="shared" si="30"/>
        <v>0</v>
      </c>
      <c r="BC102" s="12">
        <f t="shared" si="31"/>
        <v>0</v>
      </c>
      <c r="BD102" s="12">
        <f t="shared" si="34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3.5" hidden="1" customHeight="1" thickBot="1">
      <c r="A103" s="116"/>
      <c r="B103" s="138"/>
      <c r="C103" s="131"/>
      <c r="D103" s="235" t="str">
        <f t="shared" si="124"/>
        <v>SV Miesau (N)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1"/>
        <v/>
      </c>
      <c r="Q103" s="125" t="str">
        <f t="shared" si="108"/>
        <v/>
      </c>
      <c r="R103" s="124" t="str">
        <f t="shared" si="122"/>
        <v/>
      </c>
      <c r="S103" s="125" t="str">
        <f t="shared" si="109"/>
        <v/>
      </c>
      <c r="T103" s="103">
        <f t="shared" si="32"/>
        <v>0</v>
      </c>
      <c r="U103" s="104">
        <f t="shared" si="33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10"/>
        <v/>
      </c>
      <c r="AN103" s="370"/>
      <c r="AO103" s="371" t="str">
        <f t="shared" ca="1" si="123"/>
        <v/>
      </c>
      <c r="AP103" s="371"/>
      <c r="AQ103" s="105">
        <f t="shared" si="111"/>
        <v>0</v>
      </c>
      <c r="AR103" s="105">
        <f t="shared" si="112"/>
        <v>0</v>
      </c>
      <c r="AS103" s="14">
        <f t="shared" si="113"/>
        <v>0</v>
      </c>
      <c r="AT103" s="204">
        <f t="shared" si="114"/>
        <v>0</v>
      </c>
      <c r="AU103" s="105">
        <f t="shared" si="115"/>
        <v>0</v>
      </c>
      <c r="AV103" s="105">
        <f t="shared" si="116"/>
        <v>0</v>
      </c>
      <c r="AW103" s="14">
        <f t="shared" si="117"/>
        <v>0</v>
      </c>
      <c r="AX103" s="14">
        <f t="shared" si="118"/>
        <v>0</v>
      </c>
      <c r="AY103" s="105">
        <f t="shared" si="119"/>
        <v>0</v>
      </c>
      <c r="AZ103" s="105">
        <f t="shared" si="120"/>
        <v>0</v>
      </c>
      <c r="BA103" s="12">
        <f t="shared" si="29"/>
        <v>0</v>
      </c>
      <c r="BB103" s="12">
        <f t="shared" si="30"/>
        <v>0</v>
      </c>
      <c r="BC103" s="12">
        <f t="shared" si="31"/>
        <v>0</v>
      </c>
      <c r="BD103" s="12">
        <f t="shared" si="34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3.5" customHeight="1" thickBot="1">
      <c r="A104" s="13"/>
      <c r="C104" s="14"/>
      <c r="D104" s="218"/>
      <c r="E104" s="218"/>
      <c r="T104" s="103">
        <f t="shared" si="32"/>
        <v>0</v>
      </c>
      <c r="U104" s="104">
        <f t="shared" si="33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5">SUM(BA94:BA103)</f>
        <v>1</v>
      </c>
      <c r="BB104" s="128">
        <f t="shared" si="125"/>
        <v>1</v>
      </c>
      <c r="BC104" s="128">
        <f t="shared" si="125"/>
        <v>0</v>
      </c>
      <c r="BD104" s="128">
        <f t="shared" si="125"/>
        <v>3</v>
      </c>
      <c r="BE104" s="128">
        <f t="shared" si="125"/>
        <v>0</v>
      </c>
      <c r="BF104" s="128">
        <f t="shared" si="125"/>
        <v>0</v>
      </c>
      <c r="BG104" s="128">
        <f t="shared" si="125"/>
        <v>1</v>
      </c>
      <c r="BH104" s="128">
        <f t="shared" si="125"/>
        <v>4</v>
      </c>
      <c r="BI104" s="14">
        <f>SUM(BA104:BH104)</f>
        <v>10</v>
      </c>
    </row>
    <row r="105" spans="1:61" ht="13.5" hidden="1" customHeight="1" thickBot="1">
      <c r="A105" s="93"/>
      <c r="B105" s="136">
        <v>43129</v>
      </c>
      <c r="C105" s="175"/>
      <c r="D105" s="233">
        <f>E21</f>
        <v>0</v>
      </c>
      <c r="E105" s="228" t="str">
        <f>E3</f>
        <v>Erfenbach/TFC Kaiserslautern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6">IF(G105="","",G105+I105+K105+M105+O105)</f>
        <v/>
      </c>
      <c r="R105" s="101" t="str">
        <f>IF(F105="","",AQ105+AS105+AU105+AW105+AY105)</f>
        <v/>
      </c>
      <c r="S105" s="102" t="str">
        <f t="shared" ref="S105:S114" si="127">IF(G105="","",AR105+AT105+AV105+AX105+AZ105)</f>
        <v/>
      </c>
      <c r="T105" s="103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30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1">IF(F105&gt;G105,1,0)</f>
        <v>0</v>
      </c>
      <c r="AR105" s="105">
        <f t="shared" ref="AR105:AR114" si="132">IF(G105&gt;F105,1,0)</f>
        <v>0</v>
      </c>
      <c r="AS105" s="14">
        <f t="shared" ref="AS105:AS114" si="133">IF(H105&gt;I105,1,0)</f>
        <v>0</v>
      </c>
      <c r="AT105" s="204">
        <f t="shared" ref="AT105:AT114" si="134">IF(I105&gt;H105,1,0)</f>
        <v>0</v>
      </c>
      <c r="AU105" s="105">
        <f t="shared" ref="AU105:AU114" si="135">IF(J105&gt;K105,1,0)</f>
        <v>0</v>
      </c>
      <c r="AV105" s="105">
        <f t="shared" ref="AV105:AV114" si="136">IF(K105&gt;J105,1,0)</f>
        <v>0</v>
      </c>
      <c r="AW105" s="14">
        <f t="shared" ref="AW105:AW114" si="137">IF(L105&gt;M105,1,0)</f>
        <v>0</v>
      </c>
      <c r="AX105" s="14">
        <f t="shared" ref="AX105:AX114" si="138">IF(M105&gt;L105,1,0)</f>
        <v>0</v>
      </c>
      <c r="AY105" s="105">
        <f t="shared" ref="AY105:AY114" si="139">IF(N105&gt;O105,1,0)</f>
        <v>0</v>
      </c>
      <c r="AZ105" s="105">
        <f t="shared" ref="AZ105:AZ114" si="140">IF(O105&gt;N105,1,0)</f>
        <v>0</v>
      </c>
      <c r="BA105" s="12">
        <f t="shared" ref="BA105:BA158" si="141">IF(T105=3,1,0)</f>
        <v>0</v>
      </c>
      <c r="BB105" s="12">
        <f t="shared" ref="BB105:BB158" si="142">IF(T105=2,1,0)</f>
        <v>0</v>
      </c>
      <c r="BC105" s="12">
        <f t="shared" ref="BC105:BC158" si="143">IF(T105=1,1,0)</f>
        <v>0</v>
      </c>
      <c r="BD105" s="12">
        <f t="shared" ref="BD105:BD158" si="144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3.5" hidden="1" customHeight="1" thickBot="1">
      <c r="A106" s="106"/>
      <c r="B106" s="137">
        <v>43220</v>
      </c>
      <c r="C106" s="162"/>
      <c r="D106" s="234">
        <f>D105</f>
        <v>0</v>
      </c>
      <c r="E106" s="230" t="str">
        <f>E6</f>
        <v>TSV Hütschenhausen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5">IF(F106="","",F106+H106+J106+L106+N106)</f>
        <v/>
      </c>
      <c r="Q106" s="115" t="str">
        <f t="shared" si="126"/>
        <v/>
      </c>
      <c r="R106" s="114" t="str">
        <f t="shared" ref="R106:R114" si="146">IF(F106="","",AQ106+AS106+AU106+AW106+AY106)</f>
        <v/>
      </c>
      <c r="S106" s="115" t="str">
        <f t="shared" si="127"/>
        <v/>
      </c>
      <c r="T106" s="103">
        <f t="shared" si="128"/>
        <v>0</v>
      </c>
      <c r="U106" s="104">
        <f t="shared" si="129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30"/>
        <v/>
      </c>
      <c r="AN106" s="367"/>
      <c r="AO106" s="368" t="str">
        <f t="shared" ref="AO106:AO114" ca="1" si="147">IF(U106&lt;&gt;"","",IF(C106="","",IF(C106&lt;TODAY(),"offen","")))</f>
        <v/>
      </c>
      <c r="AP106" s="368"/>
      <c r="AQ106" s="105">
        <f t="shared" si="131"/>
        <v>0</v>
      </c>
      <c r="AR106" s="105">
        <f t="shared" si="132"/>
        <v>0</v>
      </c>
      <c r="AS106" s="14">
        <f t="shared" si="133"/>
        <v>0</v>
      </c>
      <c r="AT106" s="204">
        <f t="shared" si="134"/>
        <v>0</v>
      </c>
      <c r="AU106" s="105">
        <f t="shared" si="135"/>
        <v>0</v>
      </c>
      <c r="AV106" s="105">
        <f t="shared" si="136"/>
        <v>0</v>
      </c>
      <c r="AW106" s="14">
        <f t="shared" si="137"/>
        <v>0</v>
      </c>
      <c r="AX106" s="14">
        <f t="shared" si="138"/>
        <v>0</v>
      </c>
      <c r="AY106" s="105">
        <f t="shared" si="139"/>
        <v>0</v>
      </c>
      <c r="AZ106" s="105">
        <f t="shared" si="140"/>
        <v>0</v>
      </c>
      <c r="BA106" s="12">
        <f t="shared" si="141"/>
        <v>0</v>
      </c>
      <c r="BB106" s="12">
        <f t="shared" si="142"/>
        <v>0</v>
      </c>
      <c r="BC106" s="12">
        <f t="shared" si="143"/>
        <v>0</v>
      </c>
      <c r="BD106" s="12">
        <f t="shared" si="144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3.5" hidden="1" customHeight="1" thickBot="1">
      <c r="A107" s="106"/>
      <c r="B107" s="137">
        <v>43206</v>
      </c>
      <c r="C107" s="162"/>
      <c r="D107" s="234">
        <f t="shared" ref="D107:D114" si="148">D106</f>
        <v>0</v>
      </c>
      <c r="E107" s="230" t="str">
        <f>E9</f>
        <v>VBC Kaiserslautern I (M)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5"/>
        <v/>
      </c>
      <c r="Q107" s="115" t="str">
        <f t="shared" si="126"/>
        <v/>
      </c>
      <c r="R107" s="114" t="str">
        <f t="shared" si="146"/>
        <v/>
      </c>
      <c r="S107" s="115" t="str">
        <f t="shared" si="127"/>
        <v/>
      </c>
      <c r="T107" s="103">
        <f t="shared" si="128"/>
        <v>0</v>
      </c>
      <c r="U107" s="104">
        <f t="shared" si="129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30"/>
        <v/>
      </c>
      <c r="AN107" s="367"/>
      <c r="AO107" s="368" t="str">
        <f t="shared" ca="1" si="147"/>
        <v/>
      </c>
      <c r="AP107" s="368"/>
      <c r="AQ107" s="105">
        <f t="shared" si="131"/>
        <v>0</v>
      </c>
      <c r="AR107" s="105">
        <f t="shared" si="132"/>
        <v>0</v>
      </c>
      <c r="AS107" s="14">
        <f t="shared" si="133"/>
        <v>0</v>
      </c>
      <c r="AT107" s="204">
        <f t="shared" si="134"/>
        <v>0</v>
      </c>
      <c r="AU107" s="105">
        <f t="shared" si="135"/>
        <v>0</v>
      </c>
      <c r="AV107" s="105">
        <f t="shared" si="136"/>
        <v>0</v>
      </c>
      <c r="AW107" s="14">
        <f t="shared" si="137"/>
        <v>0</v>
      </c>
      <c r="AX107" s="14">
        <f t="shared" si="138"/>
        <v>0</v>
      </c>
      <c r="AY107" s="105">
        <f t="shared" si="139"/>
        <v>0</v>
      </c>
      <c r="AZ107" s="105">
        <f t="shared" si="140"/>
        <v>0</v>
      </c>
      <c r="BA107" s="12">
        <f t="shared" si="141"/>
        <v>0</v>
      </c>
      <c r="BB107" s="12">
        <f t="shared" si="142"/>
        <v>0</v>
      </c>
      <c r="BC107" s="12">
        <f t="shared" si="143"/>
        <v>0</v>
      </c>
      <c r="BD107" s="12">
        <f t="shared" si="144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3.5" hidden="1" customHeight="1" thickBot="1">
      <c r="A108" s="106"/>
      <c r="B108" s="137">
        <v>43234</v>
      </c>
      <c r="C108" s="130"/>
      <c r="D108" s="234">
        <f t="shared" si="148"/>
        <v>0</v>
      </c>
      <c r="E108" s="230" t="str">
        <f>E12</f>
        <v>VBC Kaiserslautern II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5"/>
        <v/>
      </c>
      <c r="Q108" s="115" t="str">
        <f t="shared" si="126"/>
        <v/>
      </c>
      <c r="R108" s="114" t="str">
        <f t="shared" si="146"/>
        <v/>
      </c>
      <c r="S108" s="115" t="str">
        <f t="shared" si="127"/>
        <v/>
      </c>
      <c r="T108" s="103">
        <f t="shared" si="128"/>
        <v>0</v>
      </c>
      <c r="U108" s="104">
        <f t="shared" si="129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30"/>
        <v/>
      </c>
      <c r="AN108" s="372"/>
      <c r="AO108" s="368" t="str">
        <f t="shared" ca="1" si="147"/>
        <v/>
      </c>
      <c r="AP108" s="368"/>
      <c r="AQ108" s="105">
        <f t="shared" si="131"/>
        <v>0</v>
      </c>
      <c r="AR108" s="105">
        <f t="shared" si="132"/>
        <v>0</v>
      </c>
      <c r="AS108" s="14">
        <f t="shared" si="133"/>
        <v>0</v>
      </c>
      <c r="AT108" s="204">
        <f t="shared" si="134"/>
        <v>0</v>
      </c>
      <c r="AU108" s="105">
        <f t="shared" si="135"/>
        <v>0</v>
      </c>
      <c r="AV108" s="105">
        <f t="shared" si="136"/>
        <v>0</v>
      </c>
      <c r="AW108" s="14">
        <f t="shared" si="137"/>
        <v>0</v>
      </c>
      <c r="AX108" s="14">
        <f t="shared" si="138"/>
        <v>0</v>
      </c>
      <c r="AY108" s="105">
        <f t="shared" si="139"/>
        <v>0</v>
      </c>
      <c r="AZ108" s="105">
        <f t="shared" si="140"/>
        <v>0</v>
      </c>
      <c r="BA108" s="12">
        <f t="shared" si="141"/>
        <v>0</v>
      </c>
      <c r="BB108" s="12">
        <f t="shared" si="142"/>
        <v>0</v>
      </c>
      <c r="BC108" s="12">
        <f t="shared" si="143"/>
        <v>0</v>
      </c>
      <c r="BD108" s="12">
        <f t="shared" si="144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3.5" hidden="1" customHeight="1" thickBot="1">
      <c r="A109" s="106"/>
      <c r="B109" s="137">
        <v>43150</v>
      </c>
      <c r="C109" s="162"/>
      <c r="D109" s="234">
        <f t="shared" si="148"/>
        <v>0</v>
      </c>
      <c r="E109" s="230" t="str">
        <f>E15</f>
        <v>SV Miesenbach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5"/>
        <v/>
      </c>
      <c r="Q109" s="115" t="str">
        <f t="shared" si="126"/>
        <v/>
      </c>
      <c r="R109" s="114" t="str">
        <f t="shared" si="146"/>
        <v/>
      </c>
      <c r="S109" s="115" t="str">
        <f t="shared" si="127"/>
        <v/>
      </c>
      <c r="T109" s="103">
        <f t="shared" si="128"/>
        <v>0</v>
      </c>
      <c r="U109" s="104">
        <f t="shared" si="129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30"/>
        <v/>
      </c>
      <c r="AN109" s="367"/>
      <c r="AO109" s="368" t="str">
        <f t="shared" ca="1" si="147"/>
        <v/>
      </c>
      <c r="AP109" s="368"/>
      <c r="AQ109" s="105">
        <f t="shared" si="131"/>
        <v>0</v>
      </c>
      <c r="AR109" s="105">
        <f t="shared" si="132"/>
        <v>0</v>
      </c>
      <c r="AS109" s="14">
        <f t="shared" si="133"/>
        <v>0</v>
      </c>
      <c r="AT109" s="204">
        <f t="shared" si="134"/>
        <v>0</v>
      </c>
      <c r="AU109" s="105">
        <f t="shared" si="135"/>
        <v>0</v>
      </c>
      <c r="AV109" s="105">
        <f t="shared" si="136"/>
        <v>0</v>
      </c>
      <c r="AW109" s="14">
        <f t="shared" si="137"/>
        <v>0</v>
      </c>
      <c r="AX109" s="14">
        <f t="shared" si="138"/>
        <v>0</v>
      </c>
      <c r="AY109" s="105">
        <f t="shared" si="139"/>
        <v>0</v>
      </c>
      <c r="AZ109" s="105">
        <f t="shared" si="140"/>
        <v>0</v>
      </c>
      <c r="BA109" s="12">
        <f t="shared" si="141"/>
        <v>0</v>
      </c>
      <c r="BB109" s="12">
        <f t="shared" si="142"/>
        <v>0</v>
      </c>
      <c r="BC109" s="12">
        <f t="shared" si="143"/>
        <v>0</v>
      </c>
      <c r="BD109" s="12">
        <f t="shared" si="144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3.5" hidden="1" customHeight="1" thickBot="1">
      <c r="A110" s="106"/>
      <c r="B110" s="137">
        <v>43164</v>
      </c>
      <c r="C110" s="162"/>
      <c r="D110" s="234">
        <f t="shared" si="148"/>
        <v>0</v>
      </c>
      <c r="E110" s="230" t="str">
        <f>E18</f>
        <v>SV Miesau (N)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5"/>
        <v/>
      </c>
      <c r="Q110" s="115" t="str">
        <f t="shared" si="126"/>
        <v/>
      </c>
      <c r="R110" s="114" t="str">
        <f t="shared" si="146"/>
        <v/>
      </c>
      <c r="S110" s="115" t="str">
        <f t="shared" si="127"/>
        <v/>
      </c>
      <c r="T110" s="103">
        <f t="shared" si="128"/>
        <v>0</v>
      </c>
      <c r="U110" s="104">
        <f t="shared" si="129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30"/>
        <v/>
      </c>
      <c r="AN110" s="367"/>
      <c r="AO110" s="368" t="str">
        <f t="shared" ca="1" si="147"/>
        <v/>
      </c>
      <c r="AP110" s="368"/>
      <c r="AQ110" s="105">
        <f t="shared" si="131"/>
        <v>0</v>
      </c>
      <c r="AR110" s="105">
        <f t="shared" si="132"/>
        <v>0</v>
      </c>
      <c r="AS110" s="14">
        <f t="shared" si="133"/>
        <v>0</v>
      </c>
      <c r="AT110" s="204">
        <f t="shared" si="134"/>
        <v>0</v>
      </c>
      <c r="AU110" s="105">
        <f t="shared" si="135"/>
        <v>0</v>
      </c>
      <c r="AV110" s="105">
        <f t="shared" si="136"/>
        <v>0</v>
      </c>
      <c r="AW110" s="14">
        <f t="shared" si="137"/>
        <v>0</v>
      </c>
      <c r="AX110" s="14">
        <f t="shared" si="138"/>
        <v>0</v>
      </c>
      <c r="AY110" s="105">
        <f t="shared" si="139"/>
        <v>0</v>
      </c>
      <c r="AZ110" s="105">
        <f t="shared" si="140"/>
        <v>0</v>
      </c>
      <c r="BA110" s="12">
        <f t="shared" si="141"/>
        <v>0</v>
      </c>
      <c r="BB110" s="12">
        <f t="shared" si="142"/>
        <v>0</v>
      </c>
      <c r="BC110" s="12">
        <f t="shared" si="143"/>
        <v>0</v>
      </c>
      <c r="BD110" s="12">
        <f t="shared" si="144"/>
        <v>0</v>
      </c>
      <c r="BE110" s="12">
        <f>IF(U99=3,1,0)</f>
        <v>0</v>
      </c>
      <c r="BF110" s="12">
        <f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3.5" hidden="1" customHeight="1" thickBot="1">
      <c r="A111" s="106"/>
      <c r="B111" s="137"/>
      <c r="C111" s="130"/>
      <c r="D111" s="234">
        <f t="shared" si="148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5"/>
        <v/>
      </c>
      <c r="Q111" s="115" t="str">
        <f t="shared" si="126"/>
        <v/>
      </c>
      <c r="R111" s="114" t="str">
        <f t="shared" si="146"/>
        <v/>
      </c>
      <c r="S111" s="115" t="str">
        <f t="shared" si="127"/>
        <v/>
      </c>
      <c r="T111" s="103">
        <f t="shared" si="128"/>
        <v>0</v>
      </c>
      <c r="U111" s="104">
        <f t="shared" si="129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30"/>
        <v/>
      </c>
      <c r="AN111" s="367"/>
      <c r="AO111" s="368" t="str">
        <f t="shared" ca="1" si="147"/>
        <v/>
      </c>
      <c r="AP111" s="368"/>
      <c r="AQ111" s="105">
        <f t="shared" si="131"/>
        <v>0</v>
      </c>
      <c r="AR111" s="105">
        <f t="shared" si="132"/>
        <v>0</v>
      </c>
      <c r="AS111" s="14">
        <f t="shared" si="133"/>
        <v>0</v>
      </c>
      <c r="AT111" s="202">
        <f t="shared" si="134"/>
        <v>0</v>
      </c>
      <c r="AU111" s="105">
        <f t="shared" si="135"/>
        <v>0</v>
      </c>
      <c r="AV111" s="105">
        <f t="shared" si="136"/>
        <v>0</v>
      </c>
      <c r="AW111" s="14">
        <f t="shared" si="137"/>
        <v>0</v>
      </c>
      <c r="AX111" s="14">
        <f t="shared" si="138"/>
        <v>0</v>
      </c>
      <c r="AY111" s="105">
        <f t="shared" si="139"/>
        <v>0</v>
      </c>
      <c r="AZ111" s="105">
        <f t="shared" si="140"/>
        <v>0</v>
      </c>
      <c r="BA111" s="12">
        <f t="shared" si="141"/>
        <v>0</v>
      </c>
      <c r="BB111" s="12">
        <f t="shared" si="142"/>
        <v>0</v>
      </c>
      <c r="BC111" s="12">
        <f t="shared" si="143"/>
        <v>0</v>
      </c>
      <c r="BD111" s="12">
        <f t="shared" si="144"/>
        <v>0</v>
      </c>
      <c r="BE111" s="12">
        <f>IF(U122=3,1,0)</f>
        <v>0</v>
      </c>
      <c r="BF111" s="12">
        <f>IF(U100=2,1,0)</f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3.5" hidden="1" customHeight="1" thickBot="1">
      <c r="A112" s="106"/>
      <c r="B112" s="137"/>
      <c r="C112" s="130"/>
      <c r="D112" s="234">
        <f t="shared" si="148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5"/>
        <v/>
      </c>
      <c r="Q112" s="115" t="str">
        <f t="shared" si="126"/>
        <v/>
      </c>
      <c r="R112" s="114" t="str">
        <f t="shared" si="146"/>
        <v/>
      </c>
      <c r="S112" s="115" t="str">
        <f t="shared" si="127"/>
        <v/>
      </c>
      <c r="T112" s="103">
        <f t="shared" si="128"/>
        <v>0</v>
      </c>
      <c r="U112" s="104">
        <f t="shared" si="129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30"/>
        <v/>
      </c>
      <c r="AN112" s="367"/>
      <c r="AO112" s="368" t="str">
        <f t="shared" ca="1" si="147"/>
        <v/>
      </c>
      <c r="AP112" s="368"/>
      <c r="AQ112" s="105">
        <f t="shared" si="131"/>
        <v>0</v>
      </c>
      <c r="AR112" s="105">
        <f t="shared" si="132"/>
        <v>0</v>
      </c>
      <c r="AS112" s="14">
        <f t="shared" si="133"/>
        <v>0</v>
      </c>
      <c r="AT112" s="202">
        <f t="shared" si="134"/>
        <v>0</v>
      </c>
      <c r="AU112" s="105">
        <f t="shared" si="135"/>
        <v>0</v>
      </c>
      <c r="AV112" s="105">
        <f t="shared" si="136"/>
        <v>0</v>
      </c>
      <c r="AW112" s="14">
        <f t="shared" si="137"/>
        <v>0</v>
      </c>
      <c r="AX112" s="14">
        <f t="shared" si="138"/>
        <v>0</v>
      </c>
      <c r="AY112" s="105">
        <f t="shared" si="139"/>
        <v>0</v>
      </c>
      <c r="AZ112" s="105">
        <f t="shared" si="140"/>
        <v>0</v>
      </c>
      <c r="BA112" s="12">
        <f t="shared" si="141"/>
        <v>0</v>
      </c>
      <c r="BB112" s="12">
        <f t="shared" si="142"/>
        <v>0</v>
      </c>
      <c r="BC112" s="12">
        <f t="shared" si="143"/>
        <v>0</v>
      </c>
      <c r="BD112" s="12">
        <f t="shared" si="144"/>
        <v>0</v>
      </c>
      <c r="BE112" s="12">
        <f>IF(U133=3,1,0)</f>
        <v>0</v>
      </c>
      <c r="BF112" s="12">
        <f>IF(U101=2,1,0)</f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3.5" hidden="1" customHeight="1" thickBot="1">
      <c r="A113" s="106"/>
      <c r="B113" s="137"/>
      <c r="C113" s="130"/>
      <c r="D113" s="234">
        <f t="shared" si="148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5"/>
        <v/>
      </c>
      <c r="Q113" s="115" t="str">
        <f t="shared" si="126"/>
        <v/>
      </c>
      <c r="R113" s="114" t="str">
        <f t="shared" si="146"/>
        <v/>
      </c>
      <c r="S113" s="115" t="str">
        <f t="shared" si="127"/>
        <v/>
      </c>
      <c r="T113" s="103">
        <f t="shared" si="128"/>
        <v>0</v>
      </c>
      <c r="U113" s="104">
        <f t="shared" si="129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30"/>
        <v/>
      </c>
      <c r="AN113" s="367"/>
      <c r="AO113" s="368" t="str">
        <f t="shared" ca="1" si="147"/>
        <v/>
      </c>
      <c r="AP113" s="368"/>
      <c r="AQ113" s="105">
        <f t="shared" si="131"/>
        <v>0</v>
      </c>
      <c r="AR113" s="105">
        <f t="shared" si="132"/>
        <v>0</v>
      </c>
      <c r="AS113" s="14">
        <f t="shared" si="133"/>
        <v>0</v>
      </c>
      <c r="AT113" s="202">
        <f t="shared" si="134"/>
        <v>0</v>
      </c>
      <c r="AU113" s="105">
        <f t="shared" si="135"/>
        <v>0</v>
      </c>
      <c r="AV113" s="105">
        <f t="shared" si="136"/>
        <v>0</v>
      </c>
      <c r="AW113" s="14">
        <f t="shared" si="137"/>
        <v>0</v>
      </c>
      <c r="AX113" s="14">
        <f t="shared" si="138"/>
        <v>0</v>
      </c>
      <c r="AY113" s="105">
        <f t="shared" si="139"/>
        <v>0</v>
      </c>
      <c r="AZ113" s="105">
        <f t="shared" si="140"/>
        <v>0</v>
      </c>
      <c r="BA113" s="12">
        <f t="shared" si="141"/>
        <v>0</v>
      </c>
      <c r="BB113" s="12">
        <f t="shared" si="142"/>
        <v>0</v>
      </c>
      <c r="BC113" s="12">
        <f t="shared" si="143"/>
        <v>0</v>
      </c>
      <c r="BD113" s="12">
        <f t="shared" si="144"/>
        <v>0</v>
      </c>
      <c r="BE113" s="12">
        <f>IF(U144=3,1,0)</f>
        <v>0</v>
      </c>
      <c r="BF113" s="12">
        <f>IF(U102=2,1,0)</f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3.5" hidden="1" customHeight="1" thickBot="1">
      <c r="A114" s="116"/>
      <c r="B114" s="138"/>
      <c r="C114" s="131"/>
      <c r="D114" s="235">
        <f t="shared" si="148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5"/>
        <v/>
      </c>
      <c r="Q114" s="125" t="str">
        <f t="shared" si="126"/>
        <v/>
      </c>
      <c r="R114" s="124" t="str">
        <f t="shared" si="146"/>
        <v/>
      </c>
      <c r="S114" s="125" t="str">
        <f t="shared" si="127"/>
        <v/>
      </c>
      <c r="T114" s="103">
        <f t="shared" si="128"/>
        <v>0</v>
      </c>
      <c r="U114" s="104">
        <f t="shared" si="129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30"/>
        <v/>
      </c>
      <c r="AN114" s="370"/>
      <c r="AO114" s="371" t="str">
        <f t="shared" ca="1" si="147"/>
        <v/>
      </c>
      <c r="AP114" s="371"/>
      <c r="AQ114" s="105">
        <f t="shared" si="131"/>
        <v>0</v>
      </c>
      <c r="AR114" s="105">
        <f t="shared" si="132"/>
        <v>0</v>
      </c>
      <c r="AS114" s="14">
        <f t="shared" si="133"/>
        <v>0</v>
      </c>
      <c r="AT114" s="202">
        <f t="shared" si="134"/>
        <v>0</v>
      </c>
      <c r="AU114" s="105">
        <f t="shared" si="135"/>
        <v>0</v>
      </c>
      <c r="AV114" s="105">
        <f t="shared" si="136"/>
        <v>0</v>
      </c>
      <c r="AW114" s="14">
        <f t="shared" si="137"/>
        <v>0</v>
      </c>
      <c r="AX114" s="14">
        <f t="shared" si="138"/>
        <v>0</v>
      </c>
      <c r="AY114" s="105">
        <f t="shared" si="139"/>
        <v>0</v>
      </c>
      <c r="AZ114" s="105">
        <f t="shared" si="140"/>
        <v>0</v>
      </c>
      <c r="BA114" s="12">
        <f t="shared" si="141"/>
        <v>0</v>
      </c>
      <c r="BB114" s="12">
        <f t="shared" si="142"/>
        <v>0</v>
      </c>
      <c r="BC114" s="12">
        <f t="shared" si="143"/>
        <v>0</v>
      </c>
      <c r="BD114" s="12">
        <f t="shared" si="144"/>
        <v>0</v>
      </c>
      <c r="BE114" s="12">
        <f>IF(U155=3,1,0)</f>
        <v>0</v>
      </c>
      <c r="BF114" s="12">
        <f>IF(U103=2,1,0)</f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3.5" hidden="1" customHeight="1" thickBot="1">
      <c r="A115" s="13"/>
      <c r="C115" s="14"/>
      <c r="D115" s="218"/>
      <c r="E115" s="218"/>
      <c r="T115" s="103">
        <f t="shared" si="128"/>
        <v>0</v>
      </c>
      <c r="U115" s="104">
        <f t="shared" si="129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49">SUM(BA105:BA114)</f>
        <v>0</v>
      </c>
      <c r="BB115" s="128">
        <f t="shared" si="149"/>
        <v>0</v>
      </c>
      <c r="BC115" s="128">
        <f t="shared" si="149"/>
        <v>0</v>
      </c>
      <c r="BD115" s="128">
        <f t="shared" si="149"/>
        <v>0</v>
      </c>
      <c r="BE115" s="128">
        <f t="shared" si="149"/>
        <v>0</v>
      </c>
      <c r="BF115" s="128">
        <f t="shared" si="149"/>
        <v>0</v>
      </c>
      <c r="BG115" s="128">
        <f t="shared" si="149"/>
        <v>0</v>
      </c>
      <c r="BH115" s="128">
        <f t="shared" si="149"/>
        <v>0</v>
      </c>
      <c r="BI115" s="14">
        <f>SUM(BA115:BH115)</f>
        <v>0</v>
      </c>
    </row>
    <row r="116" spans="1:61" ht="13.5" hidden="1" customHeight="1" thickBot="1">
      <c r="A116" s="93"/>
      <c r="B116" s="136"/>
      <c r="C116" s="129"/>
      <c r="D116" s="233">
        <f>E24</f>
        <v>0</v>
      </c>
      <c r="E116" s="228" t="str">
        <f>E3</f>
        <v>Erfenbach/TFC Kaiserslautern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0">IF(G116="","",G116+I116+K116+M116+O116)</f>
        <v/>
      </c>
      <c r="R116" s="101" t="str">
        <f>IF(F116="","",AQ116+AS116+AU116+AW116+AY116)</f>
        <v/>
      </c>
      <c r="S116" s="102" t="str">
        <f t="shared" ref="S116:S125" si="151">IF(G116="","",AR116+AT116+AV116+AX116+AZ116)</f>
        <v/>
      </c>
      <c r="T116" s="103">
        <f t="shared" si="128"/>
        <v>0</v>
      </c>
      <c r="U116" s="104">
        <f t="shared" si="129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2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3">IF(F116&gt;G116,1,0)</f>
        <v>0</v>
      </c>
      <c r="AR116" s="105">
        <f t="shared" ref="AR116:AR125" si="154">IF(G116&gt;F116,1,0)</f>
        <v>0</v>
      </c>
      <c r="AS116" s="14">
        <f t="shared" ref="AS116:AS125" si="155">IF(H116&gt;I116,1,0)</f>
        <v>0</v>
      </c>
      <c r="AT116" s="202">
        <f t="shared" ref="AT116:AT125" si="156">IF(I116&gt;H116,1,0)</f>
        <v>0</v>
      </c>
      <c r="AU116" s="105">
        <f t="shared" ref="AU116:AU125" si="157">IF(J116&gt;K116,1,0)</f>
        <v>0</v>
      </c>
      <c r="AV116" s="105">
        <f t="shared" ref="AV116:AV125" si="158">IF(K116&gt;J116,1,0)</f>
        <v>0</v>
      </c>
      <c r="AW116" s="14">
        <f t="shared" ref="AW116:AW125" si="159">IF(L116&gt;M116,1,0)</f>
        <v>0</v>
      </c>
      <c r="AX116" s="14">
        <f t="shared" ref="AX116:AX125" si="160">IF(M116&gt;L116,1,0)</f>
        <v>0</v>
      </c>
      <c r="AY116" s="105">
        <f t="shared" ref="AY116:AY125" si="161">IF(N116&gt;O116,1,0)</f>
        <v>0</v>
      </c>
      <c r="AZ116" s="105">
        <f t="shared" ref="AZ116:AZ125" si="162">IF(O116&gt;N116,1,0)</f>
        <v>0</v>
      </c>
      <c r="BA116" s="12">
        <f t="shared" si="141"/>
        <v>0</v>
      </c>
      <c r="BB116" s="12">
        <f t="shared" si="142"/>
        <v>0</v>
      </c>
      <c r="BC116" s="12">
        <f t="shared" si="143"/>
        <v>0</v>
      </c>
      <c r="BD116" s="12">
        <f t="shared" si="144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3.5" hidden="1" customHeight="1" thickBot="1">
      <c r="A117" s="106"/>
      <c r="B117" s="137"/>
      <c r="C117" s="130"/>
      <c r="D117" s="234">
        <f>D116</f>
        <v>0</v>
      </c>
      <c r="E117" s="230" t="str">
        <f>E6</f>
        <v>TSV Hütschenhausen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3">IF(F117="","",F117+H117+J117+L117+N117)</f>
        <v/>
      </c>
      <c r="Q117" s="115" t="str">
        <f t="shared" si="150"/>
        <v/>
      </c>
      <c r="R117" s="114" t="str">
        <f t="shared" ref="R117:R125" si="164">IF(F117="","",AQ117+AS117+AU117+AW117+AY117)</f>
        <v/>
      </c>
      <c r="S117" s="115" t="str">
        <f t="shared" si="151"/>
        <v/>
      </c>
      <c r="T117" s="103">
        <f t="shared" si="128"/>
        <v>0</v>
      </c>
      <c r="U117" s="104">
        <f t="shared" si="129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2"/>
        <v/>
      </c>
      <c r="AN117" s="367"/>
      <c r="AO117" s="368" t="str">
        <f t="shared" ref="AO117:AO125" ca="1" si="165">IF(U117&lt;&gt;"","",IF(C117="","",IF(C117&lt;TODAY(),"offen","")))</f>
        <v/>
      </c>
      <c r="AP117" s="368"/>
      <c r="AQ117" s="105">
        <f t="shared" si="153"/>
        <v>0</v>
      </c>
      <c r="AR117" s="105">
        <f t="shared" si="154"/>
        <v>0</v>
      </c>
      <c r="AS117" s="14">
        <f t="shared" si="155"/>
        <v>0</v>
      </c>
      <c r="AT117" s="202">
        <f t="shared" si="156"/>
        <v>0</v>
      </c>
      <c r="AU117" s="105">
        <f t="shared" si="157"/>
        <v>0</v>
      </c>
      <c r="AV117" s="105">
        <f t="shared" si="158"/>
        <v>0</v>
      </c>
      <c r="AW117" s="14">
        <f t="shared" si="159"/>
        <v>0</v>
      </c>
      <c r="AX117" s="14">
        <f t="shared" si="160"/>
        <v>0</v>
      </c>
      <c r="AY117" s="105">
        <f t="shared" si="161"/>
        <v>0</v>
      </c>
      <c r="AZ117" s="105">
        <f t="shared" si="162"/>
        <v>0</v>
      </c>
      <c r="BA117" s="12">
        <f t="shared" si="141"/>
        <v>0</v>
      </c>
      <c r="BB117" s="12">
        <f t="shared" si="142"/>
        <v>0</v>
      </c>
      <c r="BC117" s="12">
        <f t="shared" si="143"/>
        <v>0</v>
      </c>
      <c r="BD117" s="12">
        <f t="shared" si="144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3.5" hidden="1" customHeight="1" thickBot="1">
      <c r="A118" s="106"/>
      <c r="B118" s="137"/>
      <c r="C118" s="130"/>
      <c r="D118" s="234">
        <f t="shared" ref="D118:D125" si="166">D117</f>
        <v>0</v>
      </c>
      <c r="E118" s="230" t="str">
        <f>E9</f>
        <v>VBC Kaiserslautern I (M)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3"/>
        <v/>
      </c>
      <c r="Q118" s="115" t="str">
        <f t="shared" si="150"/>
        <v/>
      </c>
      <c r="R118" s="114" t="str">
        <f t="shared" si="164"/>
        <v/>
      </c>
      <c r="S118" s="115" t="str">
        <f t="shared" si="151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9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2"/>
        <v/>
      </c>
      <c r="AN118" s="367"/>
      <c r="AO118" s="368" t="str">
        <f t="shared" ca="1" si="165"/>
        <v/>
      </c>
      <c r="AP118" s="368"/>
      <c r="AQ118" s="105">
        <f t="shared" si="153"/>
        <v>0</v>
      </c>
      <c r="AR118" s="105">
        <f t="shared" si="154"/>
        <v>0</v>
      </c>
      <c r="AS118" s="14">
        <f t="shared" si="155"/>
        <v>0</v>
      </c>
      <c r="AT118" s="202">
        <f t="shared" si="156"/>
        <v>0</v>
      </c>
      <c r="AU118" s="105">
        <f t="shared" si="157"/>
        <v>0</v>
      </c>
      <c r="AV118" s="105">
        <f t="shared" si="158"/>
        <v>0</v>
      </c>
      <c r="AW118" s="14">
        <f t="shared" si="159"/>
        <v>0</v>
      </c>
      <c r="AX118" s="14">
        <f t="shared" si="160"/>
        <v>0</v>
      </c>
      <c r="AY118" s="105">
        <f t="shared" si="161"/>
        <v>0</v>
      </c>
      <c r="AZ118" s="105">
        <f t="shared" si="162"/>
        <v>0</v>
      </c>
      <c r="BA118" s="12">
        <f t="shared" si="141"/>
        <v>0</v>
      </c>
      <c r="BB118" s="12">
        <f t="shared" si="142"/>
        <v>0</v>
      </c>
      <c r="BC118" s="12">
        <f t="shared" si="143"/>
        <v>0</v>
      </c>
      <c r="BD118" s="12">
        <f t="shared" si="144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3.5" hidden="1" customHeight="1" thickBot="1">
      <c r="A119" s="106"/>
      <c r="B119" s="137"/>
      <c r="C119" s="130"/>
      <c r="D119" s="234">
        <f t="shared" si="166"/>
        <v>0</v>
      </c>
      <c r="E119" s="230" t="str">
        <f>E12</f>
        <v>VBC Kaiserslautern II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3"/>
        <v/>
      </c>
      <c r="Q119" s="115" t="str">
        <f t="shared" si="150"/>
        <v/>
      </c>
      <c r="R119" s="114" t="str">
        <f t="shared" si="164"/>
        <v/>
      </c>
      <c r="S119" s="115" t="str">
        <f t="shared" si="151"/>
        <v/>
      </c>
      <c r="T119" s="103">
        <f t="shared" si="128"/>
        <v>0</v>
      </c>
      <c r="U119" s="104">
        <f t="shared" si="129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2"/>
        <v/>
      </c>
      <c r="AN119" s="372"/>
      <c r="AO119" s="368" t="str">
        <f t="shared" ca="1" si="165"/>
        <v/>
      </c>
      <c r="AP119" s="368"/>
      <c r="AQ119" s="105">
        <f t="shared" si="153"/>
        <v>0</v>
      </c>
      <c r="AR119" s="105">
        <f t="shared" si="154"/>
        <v>0</v>
      </c>
      <c r="AS119" s="14">
        <f t="shared" si="155"/>
        <v>0</v>
      </c>
      <c r="AT119" s="202">
        <f t="shared" si="156"/>
        <v>0</v>
      </c>
      <c r="AU119" s="105">
        <f t="shared" si="157"/>
        <v>0</v>
      </c>
      <c r="AV119" s="105">
        <f t="shared" si="158"/>
        <v>0</v>
      </c>
      <c r="AW119" s="14">
        <f t="shared" si="159"/>
        <v>0</v>
      </c>
      <c r="AX119" s="14">
        <f t="shared" si="160"/>
        <v>0</v>
      </c>
      <c r="AY119" s="105">
        <f t="shared" si="161"/>
        <v>0</v>
      </c>
      <c r="AZ119" s="105">
        <f t="shared" si="162"/>
        <v>0</v>
      </c>
      <c r="BA119" s="12">
        <f t="shared" si="141"/>
        <v>0</v>
      </c>
      <c r="BB119" s="12">
        <f t="shared" si="142"/>
        <v>0</v>
      </c>
      <c r="BC119" s="12">
        <f t="shared" si="143"/>
        <v>0</v>
      </c>
      <c r="BD119" s="12">
        <f t="shared" si="144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3.5" hidden="1" customHeight="1" thickBot="1">
      <c r="A120" s="106"/>
      <c r="B120" s="137"/>
      <c r="C120" s="130"/>
      <c r="D120" s="234">
        <f t="shared" si="166"/>
        <v>0</v>
      </c>
      <c r="E120" s="230" t="str">
        <f>E15</f>
        <v>SV Miesenbach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3"/>
        <v/>
      </c>
      <c r="Q120" s="115" t="str">
        <f t="shared" si="150"/>
        <v/>
      </c>
      <c r="R120" s="114" t="str">
        <f t="shared" si="164"/>
        <v/>
      </c>
      <c r="S120" s="115" t="str">
        <f t="shared" si="151"/>
        <v/>
      </c>
      <c r="T120" s="103">
        <f t="shared" si="128"/>
        <v>0</v>
      </c>
      <c r="U120" s="104">
        <f t="shared" si="129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2"/>
        <v/>
      </c>
      <c r="AN120" s="367"/>
      <c r="AO120" s="368" t="str">
        <f t="shared" ca="1" si="165"/>
        <v/>
      </c>
      <c r="AP120" s="368"/>
      <c r="AQ120" s="105">
        <f t="shared" si="153"/>
        <v>0</v>
      </c>
      <c r="AR120" s="105">
        <f t="shared" si="154"/>
        <v>0</v>
      </c>
      <c r="AS120" s="14">
        <f t="shared" si="155"/>
        <v>0</v>
      </c>
      <c r="AT120" s="202">
        <f t="shared" si="156"/>
        <v>0</v>
      </c>
      <c r="AU120" s="105">
        <f t="shared" si="157"/>
        <v>0</v>
      </c>
      <c r="AV120" s="105">
        <f t="shared" si="158"/>
        <v>0</v>
      </c>
      <c r="AW120" s="14">
        <f t="shared" si="159"/>
        <v>0</v>
      </c>
      <c r="AX120" s="14">
        <f t="shared" si="160"/>
        <v>0</v>
      </c>
      <c r="AY120" s="105">
        <f t="shared" si="161"/>
        <v>0</v>
      </c>
      <c r="AZ120" s="105">
        <f t="shared" si="162"/>
        <v>0</v>
      </c>
      <c r="BA120" s="12">
        <f t="shared" si="141"/>
        <v>0</v>
      </c>
      <c r="BB120" s="12">
        <f t="shared" si="142"/>
        <v>0</v>
      </c>
      <c r="BC120" s="12">
        <f t="shared" si="143"/>
        <v>0</v>
      </c>
      <c r="BD120" s="12">
        <f t="shared" si="144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3.5" hidden="1" customHeight="1" thickBot="1">
      <c r="A121" s="106"/>
      <c r="B121" s="137"/>
      <c r="C121" s="130"/>
      <c r="D121" s="234">
        <f t="shared" si="166"/>
        <v>0</v>
      </c>
      <c r="E121" s="230" t="str">
        <f>E18</f>
        <v>SV Miesau (N)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3"/>
        <v/>
      </c>
      <c r="Q121" s="115" t="str">
        <f t="shared" si="150"/>
        <v/>
      </c>
      <c r="R121" s="114" t="str">
        <f t="shared" si="164"/>
        <v/>
      </c>
      <c r="S121" s="115" t="str">
        <f t="shared" si="151"/>
        <v/>
      </c>
      <c r="T121" s="103">
        <f t="shared" si="128"/>
        <v>0</v>
      </c>
      <c r="U121" s="104">
        <f t="shared" si="129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2"/>
        <v/>
      </c>
      <c r="AN121" s="367"/>
      <c r="AO121" s="368" t="str">
        <f t="shared" ca="1" si="165"/>
        <v/>
      </c>
      <c r="AP121" s="368"/>
      <c r="AQ121" s="105">
        <f t="shared" si="153"/>
        <v>0</v>
      </c>
      <c r="AR121" s="105">
        <f t="shared" si="154"/>
        <v>0</v>
      </c>
      <c r="AS121" s="14">
        <f t="shared" si="155"/>
        <v>0</v>
      </c>
      <c r="AT121" s="202">
        <f t="shared" si="156"/>
        <v>0</v>
      </c>
      <c r="AU121" s="105">
        <f t="shared" si="157"/>
        <v>0</v>
      </c>
      <c r="AV121" s="105">
        <f t="shared" si="158"/>
        <v>0</v>
      </c>
      <c r="AW121" s="14">
        <f t="shared" si="159"/>
        <v>0</v>
      </c>
      <c r="AX121" s="14">
        <f t="shared" si="160"/>
        <v>0</v>
      </c>
      <c r="AY121" s="105">
        <f t="shared" si="161"/>
        <v>0</v>
      </c>
      <c r="AZ121" s="105">
        <f t="shared" si="162"/>
        <v>0</v>
      </c>
      <c r="BA121" s="12">
        <f t="shared" si="141"/>
        <v>0</v>
      </c>
      <c r="BB121" s="12">
        <f t="shared" si="142"/>
        <v>0</v>
      </c>
      <c r="BC121" s="12">
        <f t="shared" si="143"/>
        <v>0</v>
      </c>
      <c r="BD121" s="12">
        <f t="shared" si="144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3.5" hidden="1" customHeight="1" thickBot="1">
      <c r="A122" s="106"/>
      <c r="B122" s="137"/>
      <c r="C122" s="130"/>
      <c r="D122" s="234">
        <f t="shared" si="166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3"/>
        <v/>
      </c>
      <c r="Q122" s="115" t="str">
        <f t="shared" si="150"/>
        <v/>
      </c>
      <c r="R122" s="114" t="str">
        <f t="shared" si="164"/>
        <v/>
      </c>
      <c r="S122" s="115" t="str">
        <f t="shared" si="151"/>
        <v/>
      </c>
      <c r="T122" s="103">
        <f t="shared" si="128"/>
        <v>0</v>
      </c>
      <c r="U122" s="104">
        <f t="shared" si="129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2"/>
        <v/>
      </c>
      <c r="AN122" s="367"/>
      <c r="AO122" s="368" t="str">
        <f t="shared" ca="1" si="165"/>
        <v/>
      </c>
      <c r="AP122" s="368"/>
      <c r="AQ122" s="105">
        <f t="shared" si="153"/>
        <v>0</v>
      </c>
      <c r="AR122" s="105">
        <f t="shared" si="154"/>
        <v>0</v>
      </c>
      <c r="AS122" s="14">
        <f t="shared" si="155"/>
        <v>0</v>
      </c>
      <c r="AT122" s="202">
        <f t="shared" si="156"/>
        <v>0</v>
      </c>
      <c r="AU122" s="105">
        <f t="shared" si="157"/>
        <v>0</v>
      </c>
      <c r="AV122" s="105">
        <f t="shared" si="158"/>
        <v>0</v>
      </c>
      <c r="AW122" s="14">
        <f t="shared" si="159"/>
        <v>0</v>
      </c>
      <c r="AX122" s="14">
        <f t="shared" si="160"/>
        <v>0</v>
      </c>
      <c r="AY122" s="105">
        <f t="shared" si="161"/>
        <v>0</v>
      </c>
      <c r="AZ122" s="105">
        <f t="shared" si="162"/>
        <v>0</v>
      </c>
      <c r="BA122" s="12">
        <f t="shared" si="141"/>
        <v>0</v>
      </c>
      <c r="BB122" s="12">
        <f t="shared" si="142"/>
        <v>0</v>
      </c>
      <c r="BC122" s="12">
        <f t="shared" si="143"/>
        <v>0</v>
      </c>
      <c r="BD122" s="12">
        <f t="shared" si="144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3.5" hidden="1" customHeight="1" thickBot="1">
      <c r="A123" s="106"/>
      <c r="B123" s="137"/>
      <c r="C123" s="130"/>
      <c r="D123" s="234">
        <f t="shared" si="166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3"/>
        <v/>
      </c>
      <c r="Q123" s="115" t="str">
        <f t="shared" si="150"/>
        <v/>
      </c>
      <c r="R123" s="114" t="str">
        <f t="shared" si="164"/>
        <v/>
      </c>
      <c r="S123" s="115" t="str">
        <f t="shared" si="151"/>
        <v/>
      </c>
      <c r="T123" s="103">
        <f t="shared" si="128"/>
        <v>0</v>
      </c>
      <c r="U123" s="104">
        <f t="shared" si="129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2"/>
        <v/>
      </c>
      <c r="AN123" s="367"/>
      <c r="AO123" s="368" t="str">
        <f t="shared" ca="1" si="165"/>
        <v/>
      </c>
      <c r="AP123" s="368"/>
      <c r="AQ123" s="105">
        <f t="shared" si="153"/>
        <v>0</v>
      </c>
      <c r="AR123" s="105">
        <f t="shared" si="154"/>
        <v>0</v>
      </c>
      <c r="AS123" s="14">
        <f t="shared" si="155"/>
        <v>0</v>
      </c>
      <c r="AT123" s="202">
        <f t="shared" si="156"/>
        <v>0</v>
      </c>
      <c r="AU123" s="105">
        <f t="shared" si="157"/>
        <v>0</v>
      </c>
      <c r="AV123" s="105">
        <f t="shared" si="158"/>
        <v>0</v>
      </c>
      <c r="AW123" s="14">
        <f t="shared" si="159"/>
        <v>0</v>
      </c>
      <c r="AX123" s="14">
        <f t="shared" si="160"/>
        <v>0</v>
      </c>
      <c r="AY123" s="105">
        <f t="shared" si="161"/>
        <v>0</v>
      </c>
      <c r="AZ123" s="105">
        <f t="shared" si="162"/>
        <v>0</v>
      </c>
      <c r="BA123" s="12">
        <f t="shared" si="141"/>
        <v>0</v>
      </c>
      <c r="BB123" s="12">
        <f t="shared" si="142"/>
        <v>0</v>
      </c>
      <c r="BC123" s="12">
        <f t="shared" si="143"/>
        <v>0</v>
      </c>
      <c r="BD123" s="12">
        <f t="shared" si="144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3.5" hidden="1" customHeight="1" thickBot="1">
      <c r="A124" s="106"/>
      <c r="B124" s="137"/>
      <c r="C124" s="130"/>
      <c r="D124" s="234">
        <f t="shared" si="166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3"/>
        <v/>
      </c>
      <c r="Q124" s="115" t="str">
        <f t="shared" si="150"/>
        <v/>
      </c>
      <c r="R124" s="114" t="str">
        <f t="shared" si="164"/>
        <v/>
      </c>
      <c r="S124" s="115" t="str">
        <f t="shared" si="151"/>
        <v/>
      </c>
      <c r="T124" s="103">
        <f t="shared" si="128"/>
        <v>0</v>
      </c>
      <c r="U124" s="104">
        <f t="shared" si="129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2"/>
        <v/>
      </c>
      <c r="AN124" s="367"/>
      <c r="AO124" s="368" t="str">
        <f t="shared" ca="1" si="165"/>
        <v/>
      </c>
      <c r="AP124" s="368"/>
      <c r="AQ124" s="105">
        <f t="shared" si="153"/>
        <v>0</v>
      </c>
      <c r="AR124" s="105">
        <f t="shared" si="154"/>
        <v>0</v>
      </c>
      <c r="AS124" s="14">
        <f t="shared" si="155"/>
        <v>0</v>
      </c>
      <c r="AT124" s="202">
        <f t="shared" si="156"/>
        <v>0</v>
      </c>
      <c r="AU124" s="105">
        <f t="shared" si="157"/>
        <v>0</v>
      </c>
      <c r="AV124" s="105">
        <f t="shared" si="158"/>
        <v>0</v>
      </c>
      <c r="AW124" s="14">
        <f t="shared" si="159"/>
        <v>0</v>
      </c>
      <c r="AX124" s="14">
        <f t="shared" si="160"/>
        <v>0</v>
      </c>
      <c r="AY124" s="105">
        <f t="shared" si="161"/>
        <v>0</v>
      </c>
      <c r="AZ124" s="105">
        <f t="shared" si="162"/>
        <v>0</v>
      </c>
      <c r="BA124" s="12">
        <f t="shared" si="141"/>
        <v>0</v>
      </c>
      <c r="BB124" s="12">
        <f t="shared" si="142"/>
        <v>0</v>
      </c>
      <c r="BC124" s="12">
        <f t="shared" si="143"/>
        <v>0</v>
      </c>
      <c r="BD124" s="12">
        <f t="shared" si="144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3.5" hidden="1" customHeight="1" thickBot="1">
      <c r="A125" s="116"/>
      <c r="B125" s="138"/>
      <c r="C125" s="131"/>
      <c r="D125" s="235">
        <f t="shared" si="166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3"/>
        <v/>
      </c>
      <c r="Q125" s="125" t="str">
        <f t="shared" si="150"/>
        <v/>
      </c>
      <c r="R125" s="124" t="str">
        <f t="shared" si="164"/>
        <v/>
      </c>
      <c r="S125" s="125" t="str">
        <f t="shared" si="151"/>
        <v/>
      </c>
      <c r="T125" s="103">
        <f t="shared" si="128"/>
        <v>0</v>
      </c>
      <c r="U125" s="104">
        <f t="shared" si="129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2"/>
        <v/>
      </c>
      <c r="AN125" s="370"/>
      <c r="AO125" s="371" t="str">
        <f t="shared" ca="1" si="165"/>
        <v/>
      </c>
      <c r="AP125" s="371"/>
      <c r="AQ125" s="105">
        <f t="shared" si="153"/>
        <v>0</v>
      </c>
      <c r="AR125" s="105">
        <f t="shared" si="154"/>
        <v>0</v>
      </c>
      <c r="AS125" s="14">
        <f t="shared" si="155"/>
        <v>0</v>
      </c>
      <c r="AT125" s="202">
        <f t="shared" si="156"/>
        <v>0</v>
      </c>
      <c r="AU125" s="105">
        <f t="shared" si="157"/>
        <v>0</v>
      </c>
      <c r="AV125" s="105">
        <f t="shared" si="158"/>
        <v>0</v>
      </c>
      <c r="AW125" s="14">
        <f t="shared" si="159"/>
        <v>0</v>
      </c>
      <c r="AX125" s="14">
        <f t="shared" si="160"/>
        <v>0</v>
      </c>
      <c r="AY125" s="105">
        <f t="shared" si="161"/>
        <v>0</v>
      </c>
      <c r="AZ125" s="105">
        <f t="shared" si="162"/>
        <v>0</v>
      </c>
      <c r="BA125" s="12">
        <f t="shared" si="141"/>
        <v>0</v>
      </c>
      <c r="BB125" s="12">
        <f t="shared" si="142"/>
        <v>0</v>
      </c>
      <c r="BC125" s="12">
        <f t="shared" si="143"/>
        <v>0</v>
      </c>
      <c r="BD125" s="12">
        <f t="shared" si="144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3.5" hidden="1" customHeight="1" thickBot="1">
      <c r="A126" s="13"/>
      <c r="C126" s="14"/>
      <c r="D126" s="218"/>
      <c r="E126" s="218"/>
      <c r="T126" s="103">
        <f t="shared" si="128"/>
        <v>0</v>
      </c>
      <c r="U126" s="104">
        <f t="shared" si="129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7">SUM(BA116:BA125)</f>
        <v>0</v>
      </c>
      <c r="BB126" s="128">
        <f t="shared" si="167"/>
        <v>0</v>
      </c>
      <c r="BC126" s="128">
        <f t="shared" si="167"/>
        <v>0</v>
      </c>
      <c r="BD126" s="128">
        <f t="shared" si="167"/>
        <v>0</v>
      </c>
      <c r="BE126" s="128">
        <f t="shared" si="167"/>
        <v>0</v>
      </c>
      <c r="BF126" s="128">
        <f t="shared" si="167"/>
        <v>0</v>
      </c>
      <c r="BG126" s="128">
        <f t="shared" si="167"/>
        <v>0</v>
      </c>
      <c r="BH126" s="128">
        <f t="shared" si="167"/>
        <v>0</v>
      </c>
      <c r="BI126" s="14">
        <f>SUM(BA126:BH126)</f>
        <v>0</v>
      </c>
    </row>
    <row r="127" spans="1:61" ht="13.5" hidden="1" customHeight="1" thickBot="1">
      <c r="A127" s="93"/>
      <c r="B127" s="136"/>
      <c r="C127" s="129"/>
      <c r="D127" s="233">
        <f>E27</f>
        <v>0</v>
      </c>
      <c r="E127" s="228" t="str">
        <f>E3</f>
        <v>Erfenbach/TFC Kaiserslautern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8">IF(G127="","",G127+I127+K127+M127+O127)</f>
        <v/>
      </c>
      <c r="R127" s="101" t="str">
        <f>IF(F127="","",AQ127+AS127+AU127+AW127+AY127)</f>
        <v/>
      </c>
      <c r="S127" s="102" t="str">
        <f t="shared" ref="S127:S136" si="169">IF(G127="","",AR127+AT127+AV127+AX127+AZ127)</f>
        <v/>
      </c>
      <c r="T127" s="103">
        <f t="shared" si="128"/>
        <v>0</v>
      </c>
      <c r="U127" s="104">
        <f t="shared" si="129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0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1">IF(F127&gt;G127,1,0)</f>
        <v>0</v>
      </c>
      <c r="AR127" s="105">
        <f t="shared" ref="AR127:AR136" si="172">IF(G127&gt;F127,1,0)</f>
        <v>0</v>
      </c>
      <c r="AS127" s="14">
        <f t="shared" ref="AS127:AS136" si="173">IF(H127&gt;I127,1,0)</f>
        <v>0</v>
      </c>
      <c r="AT127" s="202">
        <f t="shared" ref="AT127:AT136" si="174">IF(I127&gt;H127,1,0)</f>
        <v>0</v>
      </c>
      <c r="AU127" s="105">
        <f t="shared" ref="AU127:AU136" si="175">IF(J127&gt;K127,1,0)</f>
        <v>0</v>
      </c>
      <c r="AV127" s="105">
        <f t="shared" ref="AV127:AV136" si="176">IF(K127&gt;J127,1,0)</f>
        <v>0</v>
      </c>
      <c r="AW127" s="14">
        <f t="shared" ref="AW127:AW136" si="177">IF(L127&gt;M127,1,0)</f>
        <v>0</v>
      </c>
      <c r="AX127" s="14">
        <f t="shared" ref="AX127:AX136" si="178">IF(M127&gt;L127,1,0)</f>
        <v>0</v>
      </c>
      <c r="AY127" s="105">
        <f t="shared" ref="AY127:AY136" si="179">IF(N127&gt;O127,1,0)</f>
        <v>0</v>
      </c>
      <c r="AZ127" s="105">
        <f t="shared" ref="AZ127:AZ136" si="180">IF(O127&gt;N127,1,0)</f>
        <v>0</v>
      </c>
      <c r="BA127" s="12">
        <f t="shared" si="141"/>
        <v>0</v>
      </c>
      <c r="BB127" s="12">
        <f t="shared" si="142"/>
        <v>0</v>
      </c>
      <c r="BC127" s="12">
        <f t="shared" si="143"/>
        <v>0</v>
      </c>
      <c r="BD127" s="12">
        <f t="shared" si="144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3.5" hidden="1" customHeight="1" thickBot="1">
      <c r="A128" s="106"/>
      <c r="B128" s="137"/>
      <c r="C128" s="130"/>
      <c r="D128" s="234">
        <f>D127</f>
        <v>0</v>
      </c>
      <c r="E128" s="230" t="str">
        <f>E6</f>
        <v>TSV Hütschenhausen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1">IF(F128="","",F128+H128+J128+L128+N128)</f>
        <v/>
      </c>
      <c r="Q128" s="115" t="str">
        <f t="shared" si="168"/>
        <v/>
      </c>
      <c r="R128" s="114" t="str">
        <f t="shared" ref="R128:R136" si="182">IF(F128="","",AQ128+AS128+AU128+AW128+AY128)</f>
        <v/>
      </c>
      <c r="S128" s="115" t="str">
        <f t="shared" si="169"/>
        <v/>
      </c>
      <c r="T128" s="103">
        <f t="shared" si="128"/>
        <v>0</v>
      </c>
      <c r="U128" s="104">
        <f t="shared" si="129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0"/>
        <v/>
      </c>
      <c r="AN128" s="367"/>
      <c r="AO128" s="368" t="str">
        <f t="shared" ref="AO128:AO136" ca="1" si="183">IF(U128&lt;&gt;"","",IF(C128="","",IF(C128&lt;TODAY(),"offen","")))</f>
        <v/>
      </c>
      <c r="AP128" s="368"/>
      <c r="AQ128" s="105">
        <f t="shared" si="171"/>
        <v>0</v>
      </c>
      <c r="AR128" s="105">
        <f t="shared" si="172"/>
        <v>0</v>
      </c>
      <c r="AS128" s="14">
        <f t="shared" si="173"/>
        <v>0</v>
      </c>
      <c r="AT128" s="202">
        <f t="shared" si="174"/>
        <v>0</v>
      </c>
      <c r="AU128" s="105">
        <f t="shared" si="175"/>
        <v>0</v>
      </c>
      <c r="AV128" s="105">
        <f t="shared" si="176"/>
        <v>0</v>
      </c>
      <c r="AW128" s="14">
        <f t="shared" si="177"/>
        <v>0</v>
      </c>
      <c r="AX128" s="14">
        <f t="shared" si="178"/>
        <v>0</v>
      </c>
      <c r="AY128" s="105">
        <f t="shared" si="179"/>
        <v>0</v>
      </c>
      <c r="AZ128" s="105">
        <f t="shared" si="180"/>
        <v>0</v>
      </c>
      <c r="BA128" s="12">
        <f t="shared" si="141"/>
        <v>0</v>
      </c>
      <c r="BB128" s="12">
        <f t="shared" si="142"/>
        <v>0</v>
      </c>
      <c r="BC128" s="12">
        <f t="shared" si="143"/>
        <v>0</v>
      </c>
      <c r="BD128" s="12">
        <f t="shared" si="144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3.5" hidden="1" customHeight="1" thickBot="1">
      <c r="A129" s="106"/>
      <c r="B129" s="137"/>
      <c r="C129" s="130"/>
      <c r="D129" s="234">
        <f t="shared" ref="D129:D136" si="184">D128</f>
        <v>0</v>
      </c>
      <c r="E129" s="230" t="str">
        <f>E9</f>
        <v>VBC Kaiserslautern I (M)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1"/>
        <v/>
      </c>
      <c r="Q129" s="115" t="str">
        <f t="shared" si="168"/>
        <v/>
      </c>
      <c r="R129" s="114" t="str">
        <f t="shared" si="182"/>
        <v/>
      </c>
      <c r="S129" s="115" t="str">
        <f t="shared" si="169"/>
        <v/>
      </c>
      <c r="T129" s="103">
        <f t="shared" si="128"/>
        <v>0</v>
      </c>
      <c r="U129" s="104">
        <f t="shared" si="129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0"/>
        <v/>
      </c>
      <c r="AN129" s="367"/>
      <c r="AO129" s="368" t="str">
        <f t="shared" ca="1" si="183"/>
        <v/>
      </c>
      <c r="AP129" s="368"/>
      <c r="AQ129" s="105">
        <f t="shared" si="171"/>
        <v>0</v>
      </c>
      <c r="AR129" s="105">
        <f t="shared" si="172"/>
        <v>0</v>
      </c>
      <c r="AS129" s="14">
        <f t="shared" si="173"/>
        <v>0</v>
      </c>
      <c r="AT129" s="202">
        <f t="shared" si="174"/>
        <v>0</v>
      </c>
      <c r="AU129" s="105">
        <f t="shared" si="175"/>
        <v>0</v>
      </c>
      <c r="AV129" s="105">
        <f t="shared" si="176"/>
        <v>0</v>
      </c>
      <c r="AW129" s="14">
        <f t="shared" si="177"/>
        <v>0</v>
      </c>
      <c r="AX129" s="14">
        <f t="shared" si="178"/>
        <v>0</v>
      </c>
      <c r="AY129" s="105">
        <f t="shared" si="179"/>
        <v>0</v>
      </c>
      <c r="AZ129" s="105">
        <f t="shared" si="180"/>
        <v>0</v>
      </c>
      <c r="BA129" s="12">
        <f t="shared" si="141"/>
        <v>0</v>
      </c>
      <c r="BB129" s="12">
        <f t="shared" si="142"/>
        <v>0</v>
      </c>
      <c r="BC129" s="12">
        <f t="shared" si="143"/>
        <v>0</v>
      </c>
      <c r="BD129" s="12">
        <f t="shared" si="144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3.5" hidden="1" customHeight="1" thickBot="1">
      <c r="A130" s="106"/>
      <c r="B130" s="137"/>
      <c r="C130" s="130"/>
      <c r="D130" s="234">
        <f t="shared" si="184"/>
        <v>0</v>
      </c>
      <c r="E130" s="230" t="str">
        <f>E12</f>
        <v>VBC Kaiserslautern II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1"/>
        <v/>
      </c>
      <c r="Q130" s="115" t="str">
        <f t="shared" si="168"/>
        <v/>
      </c>
      <c r="R130" s="114" t="str">
        <f t="shared" si="182"/>
        <v/>
      </c>
      <c r="S130" s="115" t="str">
        <f t="shared" si="169"/>
        <v/>
      </c>
      <c r="T130" s="103">
        <f t="shared" si="128"/>
        <v>0</v>
      </c>
      <c r="U130" s="104">
        <f t="shared" si="129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0"/>
        <v/>
      </c>
      <c r="AN130" s="372"/>
      <c r="AO130" s="368" t="str">
        <f t="shared" ca="1" si="183"/>
        <v/>
      </c>
      <c r="AP130" s="368"/>
      <c r="AQ130" s="105">
        <f t="shared" si="171"/>
        <v>0</v>
      </c>
      <c r="AR130" s="105">
        <f t="shared" si="172"/>
        <v>0</v>
      </c>
      <c r="AS130" s="14">
        <f t="shared" si="173"/>
        <v>0</v>
      </c>
      <c r="AT130" s="202">
        <f t="shared" si="174"/>
        <v>0</v>
      </c>
      <c r="AU130" s="105">
        <f t="shared" si="175"/>
        <v>0</v>
      </c>
      <c r="AV130" s="105">
        <f t="shared" si="176"/>
        <v>0</v>
      </c>
      <c r="AW130" s="14">
        <f t="shared" si="177"/>
        <v>0</v>
      </c>
      <c r="AX130" s="14">
        <f t="shared" si="178"/>
        <v>0</v>
      </c>
      <c r="AY130" s="105">
        <f t="shared" si="179"/>
        <v>0</v>
      </c>
      <c r="AZ130" s="105">
        <f t="shared" si="180"/>
        <v>0</v>
      </c>
      <c r="BA130" s="12">
        <f t="shared" si="141"/>
        <v>0</v>
      </c>
      <c r="BB130" s="12">
        <f t="shared" si="142"/>
        <v>0</v>
      </c>
      <c r="BC130" s="12">
        <f t="shared" si="143"/>
        <v>0</v>
      </c>
      <c r="BD130" s="12">
        <f t="shared" si="144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3.5" hidden="1" customHeight="1" thickBot="1">
      <c r="A131" s="106"/>
      <c r="B131" s="137"/>
      <c r="C131" s="130"/>
      <c r="D131" s="234">
        <f t="shared" si="184"/>
        <v>0</v>
      </c>
      <c r="E131" s="230" t="str">
        <f>E15</f>
        <v>SV Miesenbach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1"/>
        <v/>
      </c>
      <c r="Q131" s="115" t="str">
        <f t="shared" si="168"/>
        <v/>
      </c>
      <c r="R131" s="114" t="str">
        <f t="shared" si="182"/>
        <v/>
      </c>
      <c r="S131" s="115" t="str">
        <f t="shared" si="169"/>
        <v/>
      </c>
      <c r="T131" s="103">
        <f t="shared" si="128"/>
        <v>0</v>
      </c>
      <c r="U131" s="104">
        <f t="shared" si="129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0"/>
        <v/>
      </c>
      <c r="AN131" s="367"/>
      <c r="AO131" s="368" t="str">
        <f t="shared" ca="1" si="183"/>
        <v/>
      </c>
      <c r="AP131" s="368"/>
      <c r="AQ131" s="105">
        <f t="shared" si="171"/>
        <v>0</v>
      </c>
      <c r="AR131" s="105">
        <f t="shared" si="172"/>
        <v>0</v>
      </c>
      <c r="AS131" s="14">
        <f t="shared" si="173"/>
        <v>0</v>
      </c>
      <c r="AT131" s="202">
        <f t="shared" si="174"/>
        <v>0</v>
      </c>
      <c r="AU131" s="105">
        <f t="shared" si="175"/>
        <v>0</v>
      </c>
      <c r="AV131" s="105">
        <f t="shared" si="176"/>
        <v>0</v>
      </c>
      <c r="AW131" s="14">
        <f t="shared" si="177"/>
        <v>0</v>
      </c>
      <c r="AX131" s="14">
        <f t="shared" si="178"/>
        <v>0</v>
      </c>
      <c r="AY131" s="105">
        <f t="shared" si="179"/>
        <v>0</v>
      </c>
      <c r="AZ131" s="105">
        <f t="shared" si="180"/>
        <v>0</v>
      </c>
      <c r="BA131" s="12">
        <f t="shared" si="141"/>
        <v>0</v>
      </c>
      <c r="BB131" s="12">
        <f t="shared" si="142"/>
        <v>0</v>
      </c>
      <c r="BC131" s="12">
        <f t="shared" si="143"/>
        <v>0</v>
      </c>
      <c r="BD131" s="12">
        <f t="shared" si="144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3.5" hidden="1" customHeight="1" thickBot="1">
      <c r="A132" s="106"/>
      <c r="B132" s="137"/>
      <c r="C132" s="130"/>
      <c r="D132" s="234">
        <f t="shared" si="184"/>
        <v>0</v>
      </c>
      <c r="E132" s="230" t="str">
        <f>E18</f>
        <v>SV Miesau (N)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1"/>
        <v/>
      </c>
      <c r="Q132" s="115" t="str">
        <f t="shared" si="168"/>
        <v/>
      </c>
      <c r="R132" s="114" t="str">
        <f t="shared" si="182"/>
        <v/>
      </c>
      <c r="S132" s="115" t="str">
        <f t="shared" si="169"/>
        <v/>
      </c>
      <c r="T132" s="103">
        <f t="shared" si="128"/>
        <v>0</v>
      </c>
      <c r="U132" s="104">
        <f t="shared" si="129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0"/>
        <v/>
      </c>
      <c r="AN132" s="367"/>
      <c r="AO132" s="368" t="str">
        <f t="shared" ca="1" si="183"/>
        <v/>
      </c>
      <c r="AP132" s="368"/>
      <c r="AQ132" s="105">
        <f t="shared" si="171"/>
        <v>0</v>
      </c>
      <c r="AR132" s="105">
        <f t="shared" si="172"/>
        <v>0</v>
      </c>
      <c r="AS132" s="14">
        <f t="shared" si="173"/>
        <v>0</v>
      </c>
      <c r="AT132" s="202">
        <f t="shared" si="174"/>
        <v>0</v>
      </c>
      <c r="AU132" s="105">
        <f t="shared" si="175"/>
        <v>0</v>
      </c>
      <c r="AV132" s="105">
        <f t="shared" si="176"/>
        <v>0</v>
      </c>
      <c r="AW132" s="14">
        <f t="shared" si="177"/>
        <v>0</v>
      </c>
      <c r="AX132" s="14">
        <f t="shared" si="178"/>
        <v>0</v>
      </c>
      <c r="AY132" s="105">
        <f t="shared" si="179"/>
        <v>0</v>
      </c>
      <c r="AZ132" s="105">
        <f t="shared" si="180"/>
        <v>0</v>
      </c>
      <c r="BA132" s="12">
        <f t="shared" si="141"/>
        <v>0</v>
      </c>
      <c r="BB132" s="12">
        <f t="shared" si="142"/>
        <v>0</v>
      </c>
      <c r="BC132" s="12">
        <f t="shared" si="143"/>
        <v>0</v>
      </c>
      <c r="BD132" s="12">
        <f t="shared" si="144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3.5" hidden="1" customHeight="1" thickBot="1">
      <c r="A133" s="106"/>
      <c r="B133" s="137"/>
      <c r="C133" s="130"/>
      <c r="D133" s="234">
        <f t="shared" si="184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1"/>
        <v/>
      </c>
      <c r="Q133" s="115" t="str">
        <f t="shared" si="168"/>
        <v/>
      </c>
      <c r="R133" s="114" t="str">
        <f t="shared" si="182"/>
        <v/>
      </c>
      <c r="S133" s="115" t="str">
        <f t="shared" si="169"/>
        <v/>
      </c>
      <c r="T133" s="103">
        <f t="shared" si="128"/>
        <v>0</v>
      </c>
      <c r="U133" s="104">
        <f t="shared" si="129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0"/>
        <v/>
      </c>
      <c r="AN133" s="367"/>
      <c r="AO133" s="368" t="str">
        <f t="shared" ca="1" si="183"/>
        <v/>
      </c>
      <c r="AP133" s="368"/>
      <c r="AQ133" s="105">
        <f t="shared" si="171"/>
        <v>0</v>
      </c>
      <c r="AR133" s="105">
        <f t="shared" si="172"/>
        <v>0</v>
      </c>
      <c r="AS133" s="14">
        <f t="shared" si="173"/>
        <v>0</v>
      </c>
      <c r="AT133" s="202">
        <f t="shared" si="174"/>
        <v>0</v>
      </c>
      <c r="AU133" s="105">
        <f t="shared" si="175"/>
        <v>0</v>
      </c>
      <c r="AV133" s="105">
        <f t="shared" si="176"/>
        <v>0</v>
      </c>
      <c r="AW133" s="14">
        <f t="shared" si="177"/>
        <v>0</v>
      </c>
      <c r="AX133" s="14">
        <f t="shared" si="178"/>
        <v>0</v>
      </c>
      <c r="AY133" s="105">
        <f t="shared" si="179"/>
        <v>0</v>
      </c>
      <c r="AZ133" s="105">
        <f t="shared" si="180"/>
        <v>0</v>
      </c>
      <c r="BA133" s="12">
        <f t="shared" si="141"/>
        <v>0</v>
      </c>
      <c r="BB133" s="12">
        <f t="shared" si="142"/>
        <v>0</v>
      </c>
      <c r="BC133" s="12">
        <f t="shared" si="143"/>
        <v>0</v>
      </c>
      <c r="BD133" s="12">
        <f t="shared" si="144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3.5" hidden="1" customHeight="1" thickBot="1">
      <c r="A134" s="106"/>
      <c r="B134" s="137"/>
      <c r="C134" s="130"/>
      <c r="D134" s="234">
        <f t="shared" si="184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1"/>
        <v/>
      </c>
      <c r="Q134" s="115" t="str">
        <f t="shared" si="168"/>
        <v/>
      </c>
      <c r="R134" s="114" t="str">
        <f t="shared" si="182"/>
        <v/>
      </c>
      <c r="S134" s="115" t="str">
        <f t="shared" si="169"/>
        <v/>
      </c>
      <c r="T134" s="103">
        <f t="shared" si="128"/>
        <v>0</v>
      </c>
      <c r="U134" s="104">
        <f t="shared" si="129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0"/>
        <v/>
      </c>
      <c r="AN134" s="367"/>
      <c r="AO134" s="368" t="str">
        <f t="shared" ca="1" si="183"/>
        <v/>
      </c>
      <c r="AP134" s="368"/>
      <c r="AQ134" s="105">
        <f t="shared" si="171"/>
        <v>0</v>
      </c>
      <c r="AR134" s="105">
        <f t="shared" si="172"/>
        <v>0</v>
      </c>
      <c r="AS134" s="14">
        <f t="shared" si="173"/>
        <v>0</v>
      </c>
      <c r="AT134" s="202">
        <f t="shared" si="174"/>
        <v>0</v>
      </c>
      <c r="AU134" s="105">
        <f t="shared" si="175"/>
        <v>0</v>
      </c>
      <c r="AV134" s="105">
        <f t="shared" si="176"/>
        <v>0</v>
      </c>
      <c r="AW134" s="14">
        <f t="shared" si="177"/>
        <v>0</v>
      </c>
      <c r="AX134" s="14">
        <f t="shared" si="178"/>
        <v>0</v>
      </c>
      <c r="AY134" s="105">
        <f t="shared" si="179"/>
        <v>0</v>
      </c>
      <c r="AZ134" s="105">
        <f t="shared" si="180"/>
        <v>0</v>
      </c>
      <c r="BA134" s="12">
        <f t="shared" si="141"/>
        <v>0</v>
      </c>
      <c r="BB134" s="12">
        <f t="shared" si="142"/>
        <v>0</v>
      </c>
      <c r="BC134" s="12">
        <f t="shared" si="143"/>
        <v>0</v>
      </c>
      <c r="BD134" s="12">
        <f t="shared" si="144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3.5" hidden="1" customHeight="1" thickBot="1">
      <c r="A135" s="106"/>
      <c r="B135" s="137"/>
      <c r="C135" s="130"/>
      <c r="D135" s="234">
        <f t="shared" si="184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1"/>
        <v/>
      </c>
      <c r="Q135" s="115" t="str">
        <f t="shared" si="168"/>
        <v/>
      </c>
      <c r="R135" s="114" t="str">
        <f t="shared" si="182"/>
        <v/>
      </c>
      <c r="S135" s="115" t="str">
        <f t="shared" si="169"/>
        <v/>
      </c>
      <c r="T135" s="103">
        <f t="shared" si="128"/>
        <v>0</v>
      </c>
      <c r="U135" s="104">
        <f t="shared" si="129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0"/>
        <v/>
      </c>
      <c r="AN135" s="367"/>
      <c r="AO135" s="368" t="str">
        <f t="shared" ca="1" si="183"/>
        <v/>
      </c>
      <c r="AP135" s="368"/>
      <c r="AQ135" s="105">
        <f t="shared" si="171"/>
        <v>0</v>
      </c>
      <c r="AR135" s="105">
        <f t="shared" si="172"/>
        <v>0</v>
      </c>
      <c r="AS135" s="14">
        <f t="shared" si="173"/>
        <v>0</v>
      </c>
      <c r="AT135" s="202">
        <f t="shared" si="174"/>
        <v>0</v>
      </c>
      <c r="AU135" s="105">
        <f t="shared" si="175"/>
        <v>0</v>
      </c>
      <c r="AV135" s="105">
        <f t="shared" si="176"/>
        <v>0</v>
      </c>
      <c r="AW135" s="14">
        <f t="shared" si="177"/>
        <v>0</v>
      </c>
      <c r="AX135" s="14">
        <f t="shared" si="178"/>
        <v>0</v>
      </c>
      <c r="AY135" s="105">
        <f t="shared" si="179"/>
        <v>0</v>
      </c>
      <c r="AZ135" s="105">
        <f t="shared" si="180"/>
        <v>0</v>
      </c>
      <c r="BA135" s="12">
        <f t="shared" si="141"/>
        <v>0</v>
      </c>
      <c r="BB135" s="12">
        <f t="shared" si="142"/>
        <v>0</v>
      </c>
      <c r="BC135" s="12">
        <f t="shared" si="143"/>
        <v>0</v>
      </c>
      <c r="BD135" s="12">
        <f t="shared" si="144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3.5" hidden="1" customHeight="1" thickBot="1">
      <c r="A136" s="116"/>
      <c r="B136" s="138"/>
      <c r="C136" s="131"/>
      <c r="D136" s="235">
        <f t="shared" si="184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1"/>
        <v/>
      </c>
      <c r="Q136" s="125" t="str">
        <f t="shared" si="168"/>
        <v/>
      </c>
      <c r="R136" s="124" t="str">
        <f t="shared" si="182"/>
        <v/>
      </c>
      <c r="S136" s="125" t="str">
        <f t="shared" si="169"/>
        <v/>
      </c>
      <c r="T136" s="103">
        <f t="shared" si="128"/>
        <v>0</v>
      </c>
      <c r="U136" s="104">
        <f t="shared" si="129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0"/>
        <v/>
      </c>
      <c r="AN136" s="370"/>
      <c r="AO136" s="371" t="str">
        <f t="shared" ca="1" si="183"/>
        <v/>
      </c>
      <c r="AP136" s="371"/>
      <c r="AQ136" s="105">
        <f t="shared" si="171"/>
        <v>0</v>
      </c>
      <c r="AR136" s="105">
        <f t="shared" si="172"/>
        <v>0</v>
      </c>
      <c r="AS136" s="14">
        <f t="shared" si="173"/>
        <v>0</v>
      </c>
      <c r="AT136" s="202">
        <f t="shared" si="174"/>
        <v>0</v>
      </c>
      <c r="AU136" s="105">
        <f t="shared" si="175"/>
        <v>0</v>
      </c>
      <c r="AV136" s="105">
        <f t="shared" si="176"/>
        <v>0</v>
      </c>
      <c r="AW136" s="14">
        <f t="shared" si="177"/>
        <v>0</v>
      </c>
      <c r="AX136" s="14">
        <f t="shared" si="178"/>
        <v>0</v>
      </c>
      <c r="AY136" s="105">
        <f t="shared" si="179"/>
        <v>0</v>
      </c>
      <c r="AZ136" s="105">
        <f t="shared" si="180"/>
        <v>0</v>
      </c>
      <c r="BA136" s="12">
        <f t="shared" si="141"/>
        <v>0</v>
      </c>
      <c r="BB136" s="12">
        <f t="shared" si="142"/>
        <v>0</v>
      </c>
      <c r="BC136" s="12">
        <f t="shared" si="143"/>
        <v>0</v>
      </c>
      <c r="BD136" s="12">
        <f t="shared" si="144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3.5" hidden="1" customHeight="1" thickBot="1">
      <c r="A137" s="13"/>
      <c r="C137" s="14"/>
      <c r="D137" s="218"/>
      <c r="E137" s="218"/>
      <c r="T137" s="103">
        <f t="shared" si="128"/>
        <v>0</v>
      </c>
      <c r="U137" s="104">
        <f t="shared" si="129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5">SUM(BA127:BA136)</f>
        <v>0</v>
      </c>
      <c r="BB137" s="128">
        <f t="shared" si="185"/>
        <v>0</v>
      </c>
      <c r="BC137" s="128">
        <f t="shared" si="185"/>
        <v>0</v>
      </c>
      <c r="BD137" s="128">
        <f t="shared" si="185"/>
        <v>0</v>
      </c>
      <c r="BE137" s="128">
        <f t="shared" si="185"/>
        <v>0</v>
      </c>
      <c r="BF137" s="128">
        <f t="shared" si="185"/>
        <v>0</v>
      </c>
      <c r="BG137" s="128">
        <f t="shared" si="185"/>
        <v>0</v>
      </c>
      <c r="BH137" s="128">
        <f t="shared" si="185"/>
        <v>0</v>
      </c>
      <c r="BI137" s="14">
        <f>SUM(BA137:BH137)</f>
        <v>0</v>
      </c>
    </row>
    <row r="138" spans="1:61" ht="13.5" hidden="1" customHeight="1" thickBot="1">
      <c r="A138" s="93"/>
      <c r="B138" s="136"/>
      <c r="C138" s="129"/>
      <c r="D138" s="233">
        <f>E30</f>
        <v>0</v>
      </c>
      <c r="E138" s="228" t="str">
        <f>E3</f>
        <v>Erfenbach/TFC Kaiserslautern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6">IF(G138="","",G138+I138+K138+M138+O138)</f>
        <v/>
      </c>
      <c r="R138" s="101" t="str">
        <f>IF(F138="","",AQ138+AS138+AU138+AW138+AY138)</f>
        <v/>
      </c>
      <c r="S138" s="102" t="str">
        <f t="shared" ref="S138:S147" si="187">IF(G138="","",AR138+AT138+AV138+AX138+AZ138)</f>
        <v/>
      </c>
      <c r="T138" s="103">
        <f t="shared" si="128"/>
        <v>0</v>
      </c>
      <c r="U138" s="104">
        <f t="shared" si="129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8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89">IF(F138&gt;G138,1,0)</f>
        <v>0</v>
      </c>
      <c r="AR138" s="105">
        <f t="shared" ref="AR138:AR147" si="190">IF(G138&gt;F138,1,0)</f>
        <v>0</v>
      </c>
      <c r="AS138" s="14">
        <f t="shared" ref="AS138:AS147" si="191">IF(H138&gt;I138,1,0)</f>
        <v>0</v>
      </c>
      <c r="AT138" s="202">
        <f t="shared" ref="AT138:AT147" si="192">IF(I138&gt;H138,1,0)</f>
        <v>0</v>
      </c>
      <c r="AU138" s="105">
        <f t="shared" ref="AU138:AU147" si="193">IF(J138&gt;K138,1,0)</f>
        <v>0</v>
      </c>
      <c r="AV138" s="105">
        <f t="shared" ref="AV138:AV147" si="194">IF(K138&gt;J138,1,0)</f>
        <v>0</v>
      </c>
      <c r="AW138" s="14">
        <f t="shared" ref="AW138:AW147" si="195">IF(L138&gt;M138,1,0)</f>
        <v>0</v>
      </c>
      <c r="AX138" s="14">
        <f t="shared" ref="AX138:AX147" si="196">IF(M138&gt;L138,1,0)</f>
        <v>0</v>
      </c>
      <c r="AY138" s="105">
        <f t="shared" ref="AY138:AY147" si="197">IF(N138&gt;O138,1,0)</f>
        <v>0</v>
      </c>
      <c r="AZ138" s="105">
        <f t="shared" ref="AZ138:AZ147" si="198">IF(O138&gt;N138,1,0)</f>
        <v>0</v>
      </c>
      <c r="BA138" s="12">
        <f t="shared" si="141"/>
        <v>0</v>
      </c>
      <c r="BB138" s="12">
        <f t="shared" si="142"/>
        <v>0</v>
      </c>
      <c r="BC138" s="12">
        <f t="shared" si="143"/>
        <v>0</v>
      </c>
      <c r="BD138" s="12">
        <f t="shared" si="144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3.5" hidden="1" customHeight="1" thickBot="1">
      <c r="A139" s="106"/>
      <c r="B139" s="137"/>
      <c r="C139" s="130"/>
      <c r="D139" s="234">
        <f>D138</f>
        <v>0</v>
      </c>
      <c r="E139" s="230" t="str">
        <f>E6</f>
        <v>TSV Hütschenhausen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199">IF(F139="","",F139+H139+J139+L139+N139)</f>
        <v/>
      </c>
      <c r="Q139" s="115" t="str">
        <f t="shared" si="186"/>
        <v/>
      </c>
      <c r="R139" s="114" t="str">
        <f t="shared" ref="R139:R147" si="200">IF(F139="","",AQ139+AS139+AU139+AW139+AY139)</f>
        <v/>
      </c>
      <c r="S139" s="115" t="str">
        <f t="shared" si="187"/>
        <v/>
      </c>
      <c r="T139" s="103">
        <f t="shared" si="128"/>
        <v>0</v>
      </c>
      <c r="U139" s="104">
        <f t="shared" si="129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8"/>
        <v/>
      </c>
      <c r="AN139" s="367"/>
      <c r="AO139" s="368" t="str">
        <f t="shared" ref="AO139:AO147" ca="1" si="201">IF(U139&lt;&gt;"","",IF(C139="","",IF(C139&lt;TODAY(),"offen","")))</f>
        <v/>
      </c>
      <c r="AP139" s="368"/>
      <c r="AQ139" s="105">
        <f t="shared" si="189"/>
        <v>0</v>
      </c>
      <c r="AR139" s="105">
        <f t="shared" si="190"/>
        <v>0</v>
      </c>
      <c r="AS139" s="14">
        <f t="shared" si="191"/>
        <v>0</v>
      </c>
      <c r="AT139" s="202">
        <f t="shared" si="192"/>
        <v>0</v>
      </c>
      <c r="AU139" s="105">
        <f t="shared" si="193"/>
        <v>0</v>
      </c>
      <c r="AV139" s="105">
        <f t="shared" si="194"/>
        <v>0</v>
      </c>
      <c r="AW139" s="14">
        <f t="shared" si="195"/>
        <v>0</v>
      </c>
      <c r="AX139" s="14">
        <f t="shared" si="196"/>
        <v>0</v>
      </c>
      <c r="AY139" s="105">
        <f t="shared" si="197"/>
        <v>0</v>
      </c>
      <c r="AZ139" s="105">
        <f t="shared" si="198"/>
        <v>0</v>
      </c>
      <c r="BA139" s="12">
        <f t="shared" si="141"/>
        <v>0</v>
      </c>
      <c r="BB139" s="12">
        <f t="shared" si="142"/>
        <v>0</v>
      </c>
      <c r="BC139" s="12">
        <f t="shared" si="143"/>
        <v>0</v>
      </c>
      <c r="BD139" s="12">
        <f t="shared" si="144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3.5" hidden="1" customHeight="1" thickBot="1">
      <c r="A140" s="106"/>
      <c r="B140" s="137"/>
      <c r="C140" s="130"/>
      <c r="D140" s="234">
        <f t="shared" ref="D140:D147" si="202">D139</f>
        <v>0</v>
      </c>
      <c r="E140" s="230" t="str">
        <f>E9</f>
        <v>VBC Kaiserslautern I (M)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199"/>
        <v/>
      </c>
      <c r="Q140" s="115" t="str">
        <f t="shared" si="186"/>
        <v/>
      </c>
      <c r="R140" s="114" t="str">
        <f t="shared" si="200"/>
        <v/>
      </c>
      <c r="S140" s="115" t="str">
        <f t="shared" si="187"/>
        <v/>
      </c>
      <c r="T140" s="103">
        <f t="shared" si="128"/>
        <v>0</v>
      </c>
      <c r="U140" s="104">
        <f t="shared" si="129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8"/>
        <v/>
      </c>
      <c r="AN140" s="367"/>
      <c r="AO140" s="368" t="str">
        <f t="shared" ca="1" si="201"/>
        <v/>
      </c>
      <c r="AP140" s="368"/>
      <c r="AQ140" s="105">
        <f t="shared" si="189"/>
        <v>0</v>
      </c>
      <c r="AR140" s="105">
        <f t="shared" si="190"/>
        <v>0</v>
      </c>
      <c r="AS140" s="14">
        <f t="shared" si="191"/>
        <v>0</v>
      </c>
      <c r="AT140" s="202">
        <f t="shared" si="192"/>
        <v>0</v>
      </c>
      <c r="AU140" s="105">
        <f t="shared" si="193"/>
        <v>0</v>
      </c>
      <c r="AV140" s="105">
        <f t="shared" si="194"/>
        <v>0</v>
      </c>
      <c r="AW140" s="14">
        <f t="shared" si="195"/>
        <v>0</v>
      </c>
      <c r="AX140" s="14">
        <f t="shared" si="196"/>
        <v>0</v>
      </c>
      <c r="AY140" s="105">
        <f t="shared" si="197"/>
        <v>0</v>
      </c>
      <c r="AZ140" s="105">
        <f t="shared" si="198"/>
        <v>0</v>
      </c>
      <c r="BA140" s="12">
        <f t="shared" si="141"/>
        <v>0</v>
      </c>
      <c r="BB140" s="12">
        <f t="shared" si="142"/>
        <v>0</v>
      </c>
      <c r="BC140" s="12">
        <f t="shared" si="143"/>
        <v>0</v>
      </c>
      <c r="BD140" s="12">
        <f t="shared" si="144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3.5" hidden="1" customHeight="1" thickBot="1">
      <c r="A141" s="106"/>
      <c r="B141" s="137"/>
      <c r="C141" s="130"/>
      <c r="D141" s="234">
        <f t="shared" si="202"/>
        <v>0</v>
      </c>
      <c r="E141" s="230" t="str">
        <f>E12</f>
        <v>VBC Kaiserslautern II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199"/>
        <v/>
      </c>
      <c r="Q141" s="115" t="str">
        <f t="shared" si="186"/>
        <v/>
      </c>
      <c r="R141" s="114" t="str">
        <f t="shared" si="200"/>
        <v/>
      </c>
      <c r="S141" s="115" t="str">
        <f t="shared" si="187"/>
        <v/>
      </c>
      <c r="T141" s="103">
        <f t="shared" si="128"/>
        <v>0</v>
      </c>
      <c r="U141" s="104">
        <f t="shared" si="129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8"/>
        <v/>
      </c>
      <c r="AN141" s="372"/>
      <c r="AO141" s="368" t="str">
        <f t="shared" ca="1" si="201"/>
        <v/>
      </c>
      <c r="AP141" s="368"/>
      <c r="AQ141" s="105">
        <f t="shared" si="189"/>
        <v>0</v>
      </c>
      <c r="AR141" s="105">
        <f t="shared" si="190"/>
        <v>0</v>
      </c>
      <c r="AS141" s="14">
        <f t="shared" si="191"/>
        <v>0</v>
      </c>
      <c r="AT141" s="202">
        <f t="shared" si="192"/>
        <v>0</v>
      </c>
      <c r="AU141" s="105">
        <f t="shared" si="193"/>
        <v>0</v>
      </c>
      <c r="AV141" s="105">
        <f t="shared" si="194"/>
        <v>0</v>
      </c>
      <c r="AW141" s="14">
        <f t="shared" si="195"/>
        <v>0</v>
      </c>
      <c r="AX141" s="14">
        <f t="shared" si="196"/>
        <v>0</v>
      </c>
      <c r="AY141" s="105">
        <f t="shared" si="197"/>
        <v>0</v>
      </c>
      <c r="AZ141" s="105">
        <f t="shared" si="198"/>
        <v>0</v>
      </c>
      <c r="BA141" s="12">
        <f t="shared" si="141"/>
        <v>0</v>
      </c>
      <c r="BB141" s="12">
        <f t="shared" si="142"/>
        <v>0</v>
      </c>
      <c r="BC141" s="12">
        <f t="shared" si="143"/>
        <v>0</v>
      </c>
      <c r="BD141" s="12">
        <f t="shared" si="144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3.5" hidden="1" customHeight="1" thickBot="1">
      <c r="A142" s="106"/>
      <c r="B142" s="137"/>
      <c r="C142" s="130"/>
      <c r="D142" s="234">
        <f t="shared" si="202"/>
        <v>0</v>
      </c>
      <c r="E142" s="230" t="str">
        <f>E15</f>
        <v>SV Miesenbach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199"/>
        <v/>
      </c>
      <c r="Q142" s="115" t="str">
        <f t="shared" si="186"/>
        <v/>
      </c>
      <c r="R142" s="114" t="str">
        <f t="shared" si="200"/>
        <v/>
      </c>
      <c r="S142" s="115" t="str">
        <f t="shared" si="187"/>
        <v/>
      </c>
      <c r="T142" s="103">
        <f t="shared" si="128"/>
        <v>0</v>
      </c>
      <c r="U142" s="104">
        <f t="shared" si="129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8"/>
        <v/>
      </c>
      <c r="AN142" s="367"/>
      <c r="AO142" s="368" t="str">
        <f t="shared" ca="1" si="201"/>
        <v/>
      </c>
      <c r="AP142" s="368"/>
      <c r="AQ142" s="105">
        <f t="shared" si="189"/>
        <v>0</v>
      </c>
      <c r="AR142" s="105">
        <f t="shared" si="190"/>
        <v>0</v>
      </c>
      <c r="AS142" s="14">
        <f t="shared" si="191"/>
        <v>0</v>
      </c>
      <c r="AT142" s="202">
        <f t="shared" si="192"/>
        <v>0</v>
      </c>
      <c r="AU142" s="105">
        <f t="shared" si="193"/>
        <v>0</v>
      </c>
      <c r="AV142" s="105">
        <f t="shared" si="194"/>
        <v>0</v>
      </c>
      <c r="AW142" s="14">
        <f t="shared" si="195"/>
        <v>0</v>
      </c>
      <c r="AX142" s="14">
        <f t="shared" si="196"/>
        <v>0</v>
      </c>
      <c r="AY142" s="105">
        <f t="shared" si="197"/>
        <v>0</v>
      </c>
      <c r="AZ142" s="105">
        <f t="shared" si="198"/>
        <v>0</v>
      </c>
      <c r="BA142" s="12">
        <f t="shared" si="141"/>
        <v>0</v>
      </c>
      <c r="BB142" s="12">
        <f t="shared" si="142"/>
        <v>0</v>
      </c>
      <c r="BC142" s="12">
        <f t="shared" si="143"/>
        <v>0</v>
      </c>
      <c r="BD142" s="12">
        <f t="shared" si="144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3.5" hidden="1" customHeight="1" thickBot="1">
      <c r="A143" s="106"/>
      <c r="B143" s="137"/>
      <c r="C143" s="130"/>
      <c r="D143" s="234">
        <f t="shared" si="202"/>
        <v>0</v>
      </c>
      <c r="E143" s="230" t="str">
        <f>E18</f>
        <v>SV Miesau (N)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199"/>
        <v/>
      </c>
      <c r="Q143" s="115" t="str">
        <f t="shared" si="186"/>
        <v/>
      </c>
      <c r="R143" s="114" t="str">
        <f t="shared" si="200"/>
        <v/>
      </c>
      <c r="S143" s="115" t="str">
        <f t="shared" si="187"/>
        <v/>
      </c>
      <c r="T143" s="103">
        <f t="shared" si="128"/>
        <v>0</v>
      </c>
      <c r="U143" s="104">
        <f t="shared" si="129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8"/>
        <v/>
      </c>
      <c r="AN143" s="367"/>
      <c r="AO143" s="368" t="str">
        <f t="shared" ca="1" si="201"/>
        <v/>
      </c>
      <c r="AP143" s="368"/>
      <c r="AQ143" s="105">
        <f t="shared" si="189"/>
        <v>0</v>
      </c>
      <c r="AR143" s="105">
        <f t="shared" si="190"/>
        <v>0</v>
      </c>
      <c r="AS143" s="14">
        <f t="shared" si="191"/>
        <v>0</v>
      </c>
      <c r="AT143" s="202">
        <f t="shared" si="192"/>
        <v>0</v>
      </c>
      <c r="AU143" s="105">
        <f t="shared" si="193"/>
        <v>0</v>
      </c>
      <c r="AV143" s="105">
        <f t="shared" si="194"/>
        <v>0</v>
      </c>
      <c r="AW143" s="14">
        <f t="shared" si="195"/>
        <v>0</v>
      </c>
      <c r="AX143" s="14">
        <f t="shared" si="196"/>
        <v>0</v>
      </c>
      <c r="AY143" s="105">
        <f t="shared" si="197"/>
        <v>0</v>
      </c>
      <c r="AZ143" s="105">
        <f t="shared" si="198"/>
        <v>0</v>
      </c>
      <c r="BA143" s="12">
        <f t="shared" si="141"/>
        <v>0</v>
      </c>
      <c r="BB143" s="12">
        <f t="shared" si="142"/>
        <v>0</v>
      </c>
      <c r="BC143" s="12">
        <f t="shared" si="143"/>
        <v>0</v>
      </c>
      <c r="BD143" s="12">
        <f t="shared" si="144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3.5" hidden="1" customHeight="1" thickBot="1">
      <c r="A144" s="106"/>
      <c r="B144" s="137"/>
      <c r="C144" s="130"/>
      <c r="D144" s="234">
        <f t="shared" si="202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199"/>
        <v/>
      </c>
      <c r="Q144" s="115" t="str">
        <f t="shared" si="186"/>
        <v/>
      </c>
      <c r="R144" s="114" t="str">
        <f t="shared" si="200"/>
        <v/>
      </c>
      <c r="S144" s="115" t="str">
        <f t="shared" si="187"/>
        <v/>
      </c>
      <c r="T144" s="103">
        <f t="shared" si="128"/>
        <v>0</v>
      </c>
      <c r="U144" s="104">
        <f t="shared" si="129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8"/>
        <v/>
      </c>
      <c r="AN144" s="367"/>
      <c r="AO144" s="368" t="str">
        <f t="shared" ca="1" si="201"/>
        <v/>
      </c>
      <c r="AP144" s="368"/>
      <c r="AQ144" s="105">
        <f t="shared" si="189"/>
        <v>0</v>
      </c>
      <c r="AR144" s="105">
        <f t="shared" si="190"/>
        <v>0</v>
      </c>
      <c r="AS144" s="14">
        <f t="shared" si="191"/>
        <v>0</v>
      </c>
      <c r="AT144" s="202">
        <f t="shared" si="192"/>
        <v>0</v>
      </c>
      <c r="AU144" s="105">
        <f t="shared" si="193"/>
        <v>0</v>
      </c>
      <c r="AV144" s="105">
        <f t="shared" si="194"/>
        <v>0</v>
      </c>
      <c r="AW144" s="14">
        <f t="shared" si="195"/>
        <v>0</v>
      </c>
      <c r="AX144" s="14">
        <f t="shared" si="196"/>
        <v>0</v>
      </c>
      <c r="AY144" s="105">
        <f t="shared" si="197"/>
        <v>0</v>
      </c>
      <c r="AZ144" s="105">
        <f t="shared" si="198"/>
        <v>0</v>
      </c>
      <c r="BA144" s="12">
        <f t="shared" si="141"/>
        <v>0</v>
      </c>
      <c r="BB144" s="12">
        <f t="shared" si="142"/>
        <v>0</v>
      </c>
      <c r="BC144" s="12">
        <f t="shared" si="143"/>
        <v>0</v>
      </c>
      <c r="BD144" s="12">
        <f t="shared" si="144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3.5" hidden="1" customHeight="1" thickBot="1">
      <c r="A145" s="106"/>
      <c r="B145" s="137"/>
      <c r="C145" s="130"/>
      <c r="D145" s="234">
        <f t="shared" si="202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199"/>
        <v/>
      </c>
      <c r="Q145" s="115" t="str">
        <f t="shared" si="186"/>
        <v/>
      </c>
      <c r="R145" s="114" t="str">
        <f t="shared" si="200"/>
        <v/>
      </c>
      <c r="S145" s="115" t="str">
        <f t="shared" si="187"/>
        <v/>
      </c>
      <c r="T145" s="103">
        <f t="shared" si="128"/>
        <v>0</v>
      </c>
      <c r="U145" s="104">
        <f t="shared" si="129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8"/>
        <v/>
      </c>
      <c r="AN145" s="367"/>
      <c r="AO145" s="368" t="str">
        <f t="shared" ca="1" si="201"/>
        <v/>
      </c>
      <c r="AP145" s="368"/>
      <c r="AQ145" s="105">
        <f t="shared" si="189"/>
        <v>0</v>
      </c>
      <c r="AR145" s="105">
        <f t="shared" si="190"/>
        <v>0</v>
      </c>
      <c r="AS145" s="14">
        <f t="shared" si="191"/>
        <v>0</v>
      </c>
      <c r="AT145" s="202">
        <f t="shared" si="192"/>
        <v>0</v>
      </c>
      <c r="AU145" s="105">
        <f t="shared" si="193"/>
        <v>0</v>
      </c>
      <c r="AV145" s="105">
        <f t="shared" si="194"/>
        <v>0</v>
      </c>
      <c r="AW145" s="14">
        <f t="shared" si="195"/>
        <v>0</v>
      </c>
      <c r="AX145" s="14">
        <f t="shared" si="196"/>
        <v>0</v>
      </c>
      <c r="AY145" s="105">
        <f t="shared" si="197"/>
        <v>0</v>
      </c>
      <c r="AZ145" s="105">
        <f t="shared" si="198"/>
        <v>0</v>
      </c>
      <c r="BA145" s="12">
        <f t="shared" si="141"/>
        <v>0</v>
      </c>
      <c r="BB145" s="12">
        <f t="shared" si="142"/>
        <v>0</v>
      </c>
      <c r="BC145" s="12">
        <f t="shared" si="143"/>
        <v>0</v>
      </c>
      <c r="BD145" s="12">
        <f t="shared" si="144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3.5" hidden="1" customHeight="1" thickBot="1">
      <c r="A146" s="106"/>
      <c r="B146" s="137"/>
      <c r="C146" s="130"/>
      <c r="D146" s="234">
        <f t="shared" si="202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199"/>
        <v/>
      </c>
      <c r="Q146" s="115" t="str">
        <f t="shared" si="186"/>
        <v/>
      </c>
      <c r="R146" s="114" t="str">
        <f t="shared" si="200"/>
        <v/>
      </c>
      <c r="S146" s="115" t="str">
        <f t="shared" si="187"/>
        <v/>
      </c>
      <c r="T146" s="103">
        <f t="shared" si="128"/>
        <v>0</v>
      </c>
      <c r="U146" s="104">
        <f t="shared" si="129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8"/>
        <v/>
      </c>
      <c r="AN146" s="367"/>
      <c r="AO146" s="368" t="str">
        <f t="shared" ca="1" si="201"/>
        <v/>
      </c>
      <c r="AP146" s="368"/>
      <c r="AQ146" s="105">
        <f t="shared" si="189"/>
        <v>0</v>
      </c>
      <c r="AR146" s="105">
        <f t="shared" si="190"/>
        <v>0</v>
      </c>
      <c r="AS146" s="14">
        <f t="shared" si="191"/>
        <v>0</v>
      </c>
      <c r="AT146" s="202">
        <f t="shared" si="192"/>
        <v>0</v>
      </c>
      <c r="AU146" s="105">
        <f t="shared" si="193"/>
        <v>0</v>
      </c>
      <c r="AV146" s="105">
        <f t="shared" si="194"/>
        <v>0</v>
      </c>
      <c r="AW146" s="14">
        <f t="shared" si="195"/>
        <v>0</v>
      </c>
      <c r="AX146" s="14">
        <f t="shared" si="196"/>
        <v>0</v>
      </c>
      <c r="AY146" s="105">
        <f t="shared" si="197"/>
        <v>0</v>
      </c>
      <c r="AZ146" s="105">
        <f t="shared" si="198"/>
        <v>0</v>
      </c>
      <c r="BA146" s="12">
        <f t="shared" si="141"/>
        <v>0</v>
      </c>
      <c r="BB146" s="12">
        <f t="shared" si="142"/>
        <v>0</v>
      </c>
      <c r="BC146" s="12">
        <f t="shared" si="143"/>
        <v>0</v>
      </c>
      <c r="BD146" s="12">
        <f t="shared" si="144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3.5" hidden="1" customHeight="1" thickBot="1">
      <c r="A147" s="116"/>
      <c r="B147" s="138"/>
      <c r="C147" s="131"/>
      <c r="D147" s="235">
        <f t="shared" si="202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199"/>
        <v/>
      </c>
      <c r="Q147" s="125" t="str">
        <f t="shared" si="186"/>
        <v/>
      </c>
      <c r="R147" s="124" t="str">
        <f t="shared" si="200"/>
        <v/>
      </c>
      <c r="S147" s="125" t="str">
        <f t="shared" si="187"/>
        <v/>
      </c>
      <c r="T147" s="103">
        <f t="shared" si="128"/>
        <v>0</v>
      </c>
      <c r="U147" s="104">
        <f t="shared" si="129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8"/>
        <v/>
      </c>
      <c r="AN147" s="370"/>
      <c r="AO147" s="371" t="str">
        <f t="shared" ca="1" si="201"/>
        <v/>
      </c>
      <c r="AP147" s="371"/>
      <c r="AQ147" s="105">
        <f t="shared" si="189"/>
        <v>0</v>
      </c>
      <c r="AR147" s="105">
        <f t="shared" si="190"/>
        <v>0</v>
      </c>
      <c r="AS147" s="14">
        <f t="shared" si="191"/>
        <v>0</v>
      </c>
      <c r="AT147" s="202">
        <f t="shared" si="192"/>
        <v>0</v>
      </c>
      <c r="AU147" s="105">
        <f t="shared" si="193"/>
        <v>0</v>
      </c>
      <c r="AV147" s="105">
        <f t="shared" si="194"/>
        <v>0</v>
      </c>
      <c r="AW147" s="14">
        <f t="shared" si="195"/>
        <v>0</v>
      </c>
      <c r="AX147" s="14">
        <f t="shared" si="196"/>
        <v>0</v>
      </c>
      <c r="AY147" s="105">
        <f t="shared" si="197"/>
        <v>0</v>
      </c>
      <c r="AZ147" s="105">
        <f t="shared" si="198"/>
        <v>0</v>
      </c>
      <c r="BA147" s="12">
        <f t="shared" si="141"/>
        <v>0</v>
      </c>
      <c r="BB147" s="12">
        <f t="shared" si="142"/>
        <v>0</v>
      </c>
      <c r="BC147" s="12">
        <f t="shared" si="143"/>
        <v>0</v>
      </c>
      <c r="BD147" s="12">
        <f t="shared" si="144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3.5" hidden="1" customHeight="1" thickBot="1">
      <c r="A148" s="13"/>
      <c r="C148" s="14"/>
      <c r="D148" s="218"/>
      <c r="E148" s="218"/>
      <c r="T148" s="103">
        <f t="shared" si="128"/>
        <v>0</v>
      </c>
      <c r="U148" s="104">
        <f t="shared" si="129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3">SUM(BA138:BA147)</f>
        <v>0</v>
      </c>
      <c r="BB148" s="128">
        <f t="shared" si="203"/>
        <v>0</v>
      </c>
      <c r="BC148" s="128">
        <f t="shared" si="203"/>
        <v>0</v>
      </c>
      <c r="BD148" s="128">
        <f t="shared" si="203"/>
        <v>0</v>
      </c>
      <c r="BE148" s="128">
        <f t="shared" si="203"/>
        <v>0</v>
      </c>
      <c r="BF148" s="128">
        <f t="shared" si="203"/>
        <v>0</v>
      </c>
      <c r="BG148" s="128">
        <f t="shared" si="203"/>
        <v>0</v>
      </c>
      <c r="BH148" s="128">
        <f t="shared" si="203"/>
        <v>0</v>
      </c>
      <c r="BI148" s="14">
        <f>SUM(BA148:BH148)</f>
        <v>0</v>
      </c>
    </row>
    <row r="149" spans="1:61" ht="13.5" hidden="1" customHeight="1" thickBot="1">
      <c r="A149" s="93"/>
      <c r="B149" s="136"/>
      <c r="C149" s="129"/>
      <c r="D149" s="233">
        <f>E33</f>
        <v>0</v>
      </c>
      <c r="E149" s="228" t="str">
        <f>E3</f>
        <v>Erfenbach/TFC Kaiserslautern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4">IF(G149="","",G149+I149+K149+M149+O149)</f>
        <v/>
      </c>
      <c r="R149" s="101" t="str">
        <f>IF(F149="","",AQ149+AS149+AU149+AW149+AY149)</f>
        <v/>
      </c>
      <c r="S149" s="102" t="str">
        <f t="shared" ref="S149:S158" si="205">IF(G149="","",AR149+AT149+AV149+AX149+AZ149)</f>
        <v/>
      </c>
      <c r="T149" s="103">
        <f t="shared" si="128"/>
        <v>0</v>
      </c>
      <c r="U149" s="104">
        <f t="shared" si="129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6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7">IF(F149&gt;G149,1,0)</f>
        <v>0</v>
      </c>
      <c r="AR149" s="105">
        <f>IF(G149&gt;F149,1,0)</f>
        <v>0</v>
      </c>
      <c r="AS149" s="14">
        <f t="shared" ref="AS149:AS158" si="208">IF(H149&gt;I149,1,0)</f>
        <v>0</v>
      </c>
      <c r="AT149" s="202">
        <f t="shared" ref="AT149:AT158" si="209">IF(I149&gt;H149,1,0)</f>
        <v>0</v>
      </c>
      <c r="AU149" s="105">
        <f t="shared" ref="AU149:AU158" si="210">IF(J149&gt;K149,1,0)</f>
        <v>0</v>
      </c>
      <c r="AV149" s="105">
        <f t="shared" ref="AV149:AV158" si="211">IF(K149&gt;J149,1,0)</f>
        <v>0</v>
      </c>
      <c r="AW149" s="14">
        <f t="shared" ref="AW149:AW158" si="212">IF(L149&gt;M149,1,0)</f>
        <v>0</v>
      </c>
      <c r="AX149" s="14">
        <f t="shared" ref="AX149:AX158" si="213">IF(M149&gt;L149,1,0)</f>
        <v>0</v>
      </c>
      <c r="AY149" s="105">
        <f t="shared" ref="AY149:AY158" si="214">IF(N149&gt;O149,1,0)</f>
        <v>0</v>
      </c>
      <c r="AZ149" s="105">
        <f t="shared" ref="AZ149:AZ158" si="215">IF(O149&gt;N149,1,0)</f>
        <v>0</v>
      </c>
      <c r="BA149" s="12">
        <f t="shared" si="141"/>
        <v>0</v>
      </c>
      <c r="BB149" s="12">
        <f t="shared" si="142"/>
        <v>0</v>
      </c>
      <c r="BC149" s="12">
        <f t="shared" si="143"/>
        <v>0</v>
      </c>
      <c r="BD149" s="12">
        <f t="shared" si="144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3.5" hidden="1" customHeight="1" thickBot="1">
      <c r="A150" s="106"/>
      <c r="B150" s="137"/>
      <c r="C150" s="130"/>
      <c r="D150" s="234">
        <f>D149</f>
        <v>0</v>
      </c>
      <c r="E150" s="230" t="str">
        <f>E6</f>
        <v>TSV Hütschenhausen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6">IF(F150="","",F150+H150+J150+L150+N150)</f>
        <v/>
      </c>
      <c r="Q150" s="115" t="str">
        <f t="shared" si="204"/>
        <v/>
      </c>
      <c r="R150" s="114" t="str">
        <f t="shared" ref="R150:R158" si="217">IF(F150="","",AQ150+AS150+AU150+AW150+AY150)</f>
        <v/>
      </c>
      <c r="S150" s="115" t="str">
        <f t="shared" si="205"/>
        <v/>
      </c>
      <c r="T150" s="103">
        <f t="shared" si="128"/>
        <v>0</v>
      </c>
      <c r="U150" s="104">
        <f t="shared" si="129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6"/>
        <v/>
      </c>
      <c r="AN150" s="367"/>
      <c r="AO150" s="368" t="str">
        <f t="shared" ref="AO150:AO158" ca="1" si="218">IF(U150&lt;&gt;"","",IF(C150="","",IF(C150&lt;TODAY(),"offen","")))</f>
        <v/>
      </c>
      <c r="AP150" s="368"/>
      <c r="AQ150" s="105">
        <f t="shared" si="207"/>
        <v>0</v>
      </c>
      <c r="AR150" s="105">
        <f t="shared" ref="AR150:AR158" si="219">IF(G150&gt;F150,1,0)</f>
        <v>0</v>
      </c>
      <c r="AS150" s="14">
        <f t="shared" si="208"/>
        <v>0</v>
      </c>
      <c r="AT150" s="202">
        <f t="shared" si="209"/>
        <v>0</v>
      </c>
      <c r="AU150" s="105">
        <f t="shared" si="210"/>
        <v>0</v>
      </c>
      <c r="AV150" s="105">
        <f t="shared" si="211"/>
        <v>0</v>
      </c>
      <c r="AW150" s="14">
        <f t="shared" si="212"/>
        <v>0</v>
      </c>
      <c r="AX150" s="14">
        <f t="shared" si="213"/>
        <v>0</v>
      </c>
      <c r="AY150" s="105">
        <f t="shared" si="214"/>
        <v>0</v>
      </c>
      <c r="AZ150" s="105">
        <f t="shared" si="215"/>
        <v>0</v>
      </c>
      <c r="BA150" s="12">
        <f t="shared" si="141"/>
        <v>0</v>
      </c>
      <c r="BB150" s="12">
        <f t="shared" si="142"/>
        <v>0</v>
      </c>
      <c r="BC150" s="12">
        <f t="shared" si="143"/>
        <v>0</v>
      </c>
      <c r="BD150" s="12">
        <f t="shared" si="144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3.5" hidden="1" customHeight="1" thickBot="1">
      <c r="A151" s="106"/>
      <c r="B151" s="137"/>
      <c r="C151" s="130"/>
      <c r="D151" s="234">
        <f t="shared" ref="D151:D158" si="220">D150</f>
        <v>0</v>
      </c>
      <c r="E151" s="230" t="str">
        <f>E9</f>
        <v>VBC Kaiserslautern I (M)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6"/>
        <v/>
      </c>
      <c r="Q151" s="115" t="str">
        <f t="shared" si="204"/>
        <v/>
      </c>
      <c r="R151" s="114" t="str">
        <f t="shared" si="217"/>
        <v/>
      </c>
      <c r="S151" s="115" t="str">
        <f t="shared" si="205"/>
        <v/>
      </c>
      <c r="T151" s="103">
        <f t="shared" si="128"/>
        <v>0</v>
      </c>
      <c r="U151" s="104">
        <f t="shared" si="129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6"/>
        <v/>
      </c>
      <c r="AN151" s="367"/>
      <c r="AO151" s="368" t="str">
        <f t="shared" ca="1" si="218"/>
        <v/>
      </c>
      <c r="AP151" s="368"/>
      <c r="AQ151" s="105">
        <f t="shared" si="207"/>
        <v>0</v>
      </c>
      <c r="AR151" s="105">
        <f t="shared" si="219"/>
        <v>0</v>
      </c>
      <c r="AS151" s="14">
        <f t="shared" si="208"/>
        <v>0</v>
      </c>
      <c r="AT151" s="202">
        <f t="shared" si="209"/>
        <v>0</v>
      </c>
      <c r="AU151" s="105">
        <f t="shared" si="210"/>
        <v>0</v>
      </c>
      <c r="AV151" s="105">
        <f t="shared" si="211"/>
        <v>0</v>
      </c>
      <c r="AW151" s="14">
        <f t="shared" si="212"/>
        <v>0</v>
      </c>
      <c r="AX151" s="14">
        <f t="shared" si="213"/>
        <v>0</v>
      </c>
      <c r="AY151" s="105">
        <f t="shared" si="214"/>
        <v>0</v>
      </c>
      <c r="AZ151" s="105">
        <f t="shared" si="215"/>
        <v>0</v>
      </c>
      <c r="BA151" s="12">
        <f t="shared" si="141"/>
        <v>0</v>
      </c>
      <c r="BB151" s="12">
        <f t="shared" si="142"/>
        <v>0</v>
      </c>
      <c r="BC151" s="12">
        <f t="shared" si="143"/>
        <v>0</v>
      </c>
      <c r="BD151" s="12">
        <f t="shared" si="144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3.5" hidden="1" customHeight="1" thickBot="1">
      <c r="A152" s="106"/>
      <c r="B152" s="137"/>
      <c r="C152" s="130"/>
      <c r="D152" s="234">
        <f t="shared" si="220"/>
        <v>0</v>
      </c>
      <c r="E152" s="230" t="str">
        <f>E12</f>
        <v>VBC Kaiserslautern II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6"/>
        <v/>
      </c>
      <c r="Q152" s="115" t="str">
        <f t="shared" si="204"/>
        <v/>
      </c>
      <c r="R152" s="114" t="str">
        <f t="shared" si="217"/>
        <v/>
      </c>
      <c r="S152" s="115" t="str">
        <f t="shared" si="205"/>
        <v/>
      </c>
      <c r="T152" s="103">
        <f t="shared" si="128"/>
        <v>0</v>
      </c>
      <c r="U152" s="104">
        <f t="shared" si="129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6"/>
        <v/>
      </c>
      <c r="AN152" s="372"/>
      <c r="AO152" s="368" t="str">
        <f t="shared" ca="1" si="218"/>
        <v/>
      </c>
      <c r="AP152" s="368"/>
      <c r="AQ152" s="105">
        <f t="shared" si="207"/>
        <v>0</v>
      </c>
      <c r="AR152" s="105">
        <f t="shared" si="219"/>
        <v>0</v>
      </c>
      <c r="AS152" s="14">
        <f t="shared" si="208"/>
        <v>0</v>
      </c>
      <c r="AT152" s="202">
        <f t="shared" si="209"/>
        <v>0</v>
      </c>
      <c r="AU152" s="105">
        <f t="shared" si="210"/>
        <v>0</v>
      </c>
      <c r="AV152" s="105">
        <f t="shared" si="211"/>
        <v>0</v>
      </c>
      <c r="AW152" s="14">
        <f t="shared" si="212"/>
        <v>0</v>
      </c>
      <c r="AX152" s="14">
        <f t="shared" si="213"/>
        <v>0</v>
      </c>
      <c r="AY152" s="105">
        <f t="shared" si="214"/>
        <v>0</v>
      </c>
      <c r="AZ152" s="105">
        <f t="shared" si="215"/>
        <v>0</v>
      </c>
      <c r="BA152" s="12">
        <f t="shared" si="141"/>
        <v>0</v>
      </c>
      <c r="BB152" s="12">
        <f t="shared" si="142"/>
        <v>0</v>
      </c>
      <c r="BC152" s="12">
        <f t="shared" si="143"/>
        <v>0</v>
      </c>
      <c r="BD152" s="12">
        <f t="shared" si="144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3.5" hidden="1" customHeight="1" thickBot="1">
      <c r="A153" s="106"/>
      <c r="B153" s="137"/>
      <c r="C153" s="130"/>
      <c r="D153" s="234">
        <f t="shared" si="220"/>
        <v>0</v>
      </c>
      <c r="E153" s="230" t="str">
        <f>E15</f>
        <v>SV Miesenbach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6"/>
        <v/>
      </c>
      <c r="Q153" s="115" t="str">
        <f t="shared" si="204"/>
        <v/>
      </c>
      <c r="R153" s="114" t="str">
        <f t="shared" si="217"/>
        <v/>
      </c>
      <c r="S153" s="115" t="str">
        <f t="shared" si="205"/>
        <v/>
      </c>
      <c r="T153" s="103">
        <f t="shared" si="128"/>
        <v>0</v>
      </c>
      <c r="U153" s="104">
        <f t="shared" si="129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6"/>
        <v/>
      </c>
      <c r="AN153" s="367"/>
      <c r="AO153" s="368" t="str">
        <f t="shared" ca="1" si="218"/>
        <v/>
      </c>
      <c r="AP153" s="368"/>
      <c r="AQ153" s="105">
        <f t="shared" si="207"/>
        <v>0</v>
      </c>
      <c r="AR153" s="105">
        <f t="shared" si="219"/>
        <v>0</v>
      </c>
      <c r="AS153" s="14">
        <f t="shared" si="208"/>
        <v>0</v>
      </c>
      <c r="AT153" s="202">
        <f t="shared" si="209"/>
        <v>0</v>
      </c>
      <c r="AU153" s="105">
        <f t="shared" si="210"/>
        <v>0</v>
      </c>
      <c r="AV153" s="105">
        <f t="shared" si="211"/>
        <v>0</v>
      </c>
      <c r="AW153" s="14">
        <f t="shared" si="212"/>
        <v>0</v>
      </c>
      <c r="AX153" s="14">
        <f t="shared" si="213"/>
        <v>0</v>
      </c>
      <c r="AY153" s="105">
        <f t="shared" si="214"/>
        <v>0</v>
      </c>
      <c r="AZ153" s="105">
        <f t="shared" si="215"/>
        <v>0</v>
      </c>
      <c r="BA153" s="12">
        <f t="shared" si="141"/>
        <v>0</v>
      </c>
      <c r="BB153" s="12">
        <f t="shared" si="142"/>
        <v>0</v>
      </c>
      <c r="BC153" s="12">
        <f t="shared" si="143"/>
        <v>0</v>
      </c>
      <c r="BD153" s="12">
        <f t="shared" si="144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3.5" hidden="1" customHeight="1" thickBot="1">
      <c r="A154" s="106"/>
      <c r="B154" s="137"/>
      <c r="C154" s="130"/>
      <c r="D154" s="234">
        <f t="shared" si="220"/>
        <v>0</v>
      </c>
      <c r="E154" s="230" t="str">
        <f>E18</f>
        <v>SV Miesau (N)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6"/>
        <v/>
      </c>
      <c r="Q154" s="115" t="str">
        <f t="shared" si="204"/>
        <v/>
      </c>
      <c r="R154" s="114" t="str">
        <f t="shared" si="217"/>
        <v/>
      </c>
      <c r="S154" s="115" t="str">
        <f t="shared" si="205"/>
        <v/>
      </c>
      <c r="T154" s="103">
        <f t="shared" si="128"/>
        <v>0</v>
      </c>
      <c r="U154" s="104">
        <f t="shared" si="129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6"/>
        <v/>
      </c>
      <c r="AN154" s="367"/>
      <c r="AO154" s="368" t="str">
        <f t="shared" ca="1" si="218"/>
        <v/>
      </c>
      <c r="AP154" s="368"/>
      <c r="AQ154" s="105">
        <f t="shared" si="207"/>
        <v>0</v>
      </c>
      <c r="AR154" s="105">
        <f t="shared" si="219"/>
        <v>0</v>
      </c>
      <c r="AS154" s="14">
        <f t="shared" si="208"/>
        <v>0</v>
      </c>
      <c r="AT154" s="202">
        <f t="shared" si="209"/>
        <v>0</v>
      </c>
      <c r="AU154" s="105">
        <f t="shared" si="210"/>
        <v>0</v>
      </c>
      <c r="AV154" s="105">
        <f t="shared" si="211"/>
        <v>0</v>
      </c>
      <c r="AW154" s="14">
        <f t="shared" si="212"/>
        <v>0</v>
      </c>
      <c r="AX154" s="14">
        <f t="shared" si="213"/>
        <v>0</v>
      </c>
      <c r="AY154" s="105">
        <f t="shared" si="214"/>
        <v>0</v>
      </c>
      <c r="AZ154" s="105">
        <f t="shared" si="215"/>
        <v>0</v>
      </c>
      <c r="BA154" s="12">
        <f t="shared" si="141"/>
        <v>0</v>
      </c>
      <c r="BB154" s="12">
        <f t="shared" si="142"/>
        <v>0</v>
      </c>
      <c r="BC154" s="12">
        <f t="shared" si="143"/>
        <v>0</v>
      </c>
      <c r="BD154" s="12">
        <f t="shared" si="144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3.5" hidden="1" customHeight="1" thickBot="1">
      <c r="A155" s="106"/>
      <c r="B155" s="137"/>
      <c r="C155" s="130"/>
      <c r="D155" s="234">
        <f t="shared" si="220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6"/>
        <v/>
      </c>
      <c r="Q155" s="115" t="str">
        <f t="shared" si="204"/>
        <v/>
      </c>
      <c r="R155" s="114" t="str">
        <f t="shared" si="217"/>
        <v/>
      </c>
      <c r="S155" s="115" t="str">
        <f t="shared" si="205"/>
        <v/>
      </c>
      <c r="T155" s="103">
        <f t="shared" si="128"/>
        <v>0</v>
      </c>
      <c r="U155" s="104">
        <f t="shared" si="129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6"/>
        <v/>
      </c>
      <c r="AN155" s="367"/>
      <c r="AO155" s="368" t="str">
        <f t="shared" ca="1" si="218"/>
        <v/>
      </c>
      <c r="AP155" s="368"/>
      <c r="AQ155" s="105">
        <f t="shared" si="207"/>
        <v>0</v>
      </c>
      <c r="AR155" s="105">
        <f t="shared" si="219"/>
        <v>0</v>
      </c>
      <c r="AS155" s="14">
        <f t="shared" si="208"/>
        <v>0</v>
      </c>
      <c r="AT155" s="202">
        <f t="shared" si="209"/>
        <v>0</v>
      </c>
      <c r="AU155" s="105">
        <f t="shared" si="210"/>
        <v>0</v>
      </c>
      <c r="AV155" s="105">
        <f t="shared" si="211"/>
        <v>0</v>
      </c>
      <c r="AW155" s="14">
        <f t="shared" si="212"/>
        <v>0</v>
      </c>
      <c r="AX155" s="14">
        <f t="shared" si="213"/>
        <v>0</v>
      </c>
      <c r="AY155" s="105">
        <f t="shared" si="214"/>
        <v>0</v>
      </c>
      <c r="AZ155" s="105">
        <f t="shared" si="215"/>
        <v>0</v>
      </c>
      <c r="BA155" s="12">
        <f t="shared" si="141"/>
        <v>0</v>
      </c>
      <c r="BB155" s="12">
        <f t="shared" si="142"/>
        <v>0</v>
      </c>
      <c r="BC155" s="12">
        <f t="shared" si="143"/>
        <v>0</v>
      </c>
      <c r="BD155" s="12">
        <f t="shared" si="144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3.5" hidden="1" customHeight="1" thickBot="1">
      <c r="A156" s="106"/>
      <c r="B156" s="137"/>
      <c r="C156" s="130"/>
      <c r="D156" s="234">
        <f t="shared" si="220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6"/>
        <v/>
      </c>
      <c r="Q156" s="115" t="str">
        <f t="shared" si="204"/>
        <v/>
      </c>
      <c r="R156" s="114" t="str">
        <f t="shared" si="217"/>
        <v/>
      </c>
      <c r="S156" s="115" t="str">
        <f t="shared" si="205"/>
        <v/>
      </c>
      <c r="T156" s="103">
        <f t="shared" si="128"/>
        <v>0</v>
      </c>
      <c r="U156" s="104">
        <f t="shared" si="129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6"/>
        <v/>
      </c>
      <c r="AN156" s="367"/>
      <c r="AO156" s="368" t="str">
        <f t="shared" ca="1" si="218"/>
        <v/>
      </c>
      <c r="AP156" s="368"/>
      <c r="AQ156" s="105">
        <f t="shared" si="207"/>
        <v>0</v>
      </c>
      <c r="AR156" s="105">
        <f t="shared" si="219"/>
        <v>0</v>
      </c>
      <c r="AS156" s="14">
        <f t="shared" si="208"/>
        <v>0</v>
      </c>
      <c r="AT156" s="202">
        <f t="shared" si="209"/>
        <v>0</v>
      </c>
      <c r="AU156" s="105">
        <f t="shared" si="210"/>
        <v>0</v>
      </c>
      <c r="AV156" s="105">
        <f t="shared" si="211"/>
        <v>0</v>
      </c>
      <c r="AW156" s="14">
        <f t="shared" si="212"/>
        <v>0</v>
      </c>
      <c r="AX156" s="14">
        <f t="shared" si="213"/>
        <v>0</v>
      </c>
      <c r="AY156" s="105">
        <f t="shared" si="214"/>
        <v>0</v>
      </c>
      <c r="AZ156" s="105">
        <f t="shared" si="215"/>
        <v>0</v>
      </c>
      <c r="BA156" s="12">
        <f t="shared" si="141"/>
        <v>0</v>
      </c>
      <c r="BB156" s="12">
        <f t="shared" si="142"/>
        <v>0</v>
      </c>
      <c r="BC156" s="12">
        <f t="shared" si="143"/>
        <v>0</v>
      </c>
      <c r="BD156" s="12">
        <f t="shared" si="144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3.5" hidden="1" customHeight="1" thickBot="1">
      <c r="A157" s="106"/>
      <c r="B157" s="137"/>
      <c r="C157" s="130"/>
      <c r="D157" s="234">
        <f t="shared" si="220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6"/>
        <v/>
      </c>
      <c r="Q157" s="115" t="str">
        <f t="shared" si="204"/>
        <v/>
      </c>
      <c r="R157" s="114" t="str">
        <f t="shared" si="217"/>
        <v/>
      </c>
      <c r="S157" s="115" t="str">
        <f t="shared" si="205"/>
        <v/>
      </c>
      <c r="T157" s="103">
        <f t="shared" si="128"/>
        <v>0</v>
      </c>
      <c r="U157" s="104">
        <f t="shared" si="129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6"/>
        <v/>
      </c>
      <c r="AN157" s="367"/>
      <c r="AO157" s="368" t="str">
        <f t="shared" ca="1" si="218"/>
        <v/>
      </c>
      <c r="AP157" s="368"/>
      <c r="AQ157" s="105">
        <f t="shared" si="207"/>
        <v>0</v>
      </c>
      <c r="AR157" s="105">
        <f t="shared" si="219"/>
        <v>0</v>
      </c>
      <c r="AS157" s="14">
        <f t="shared" si="208"/>
        <v>0</v>
      </c>
      <c r="AT157" s="202">
        <f t="shared" si="209"/>
        <v>0</v>
      </c>
      <c r="AU157" s="105">
        <f t="shared" si="210"/>
        <v>0</v>
      </c>
      <c r="AV157" s="105">
        <f t="shared" si="211"/>
        <v>0</v>
      </c>
      <c r="AW157" s="14">
        <f t="shared" si="212"/>
        <v>0</v>
      </c>
      <c r="AX157" s="14">
        <f t="shared" si="213"/>
        <v>0</v>
      </c>
      <c r="AY157" s="105">
        <f t="shared" si="214"/>
        <v>0</v>
      </c>
      <c r="AZ157" s="105">
        <f t="shared" si="215"/>
        <v>0</v>
      </c>
      <c r="BA157" s="12">
        <f t="shared" si="141"/>
        <v>0</v>
      </c>
      <c r="BB157" s="12">
        <f t="shared" si="142"/>
        <v>0</v>
      </c>
      <c r="BC157" s="12">
        <f t="shared" si="143"/>
        <v>0</v>
      </c>
      <c r="BD157" s="12">
        <f t="shared" si="144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3.5" hidden="1" customHeight="1" thickBot="1">
      <c r="A158" s="116"/>
      <c r="B158" s="138"/>
      <c r="C158" s="131"/>
      <c r="D158" s="235">
        <f t="shared" si="220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6"/>
        <v/>
      </c>
      <c r="Q158" s="125" t="str">
        <f t="shared" si="204"/>
        <v/>
      </c>
      <c r="R158" s="124" t="str">
        <f t="shared" si="217"/>
        <v/>
      </c>
      <c r="S158" s="125" t="str">
        <f t="shared" si="205"/>
        <v/>
      </c>
      <c r="T158" s="103">
        <f t="shared" si="128"/>
        <v>0</v>
      </c>
      <c r="U158" s="104">
        <f t="shared" si="129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6"/>
        <v/>
      </c>
      <c r="AN158" s="370"/>
      <c r="AO158" s="371" t="str">
        <f t="shared" ca="1" si="218"/>
        <v/>
      </c>
      <c r="AP158" s="371"/>
      <c r="AQ158" s="105">
        <f t="shared" si="207"/>
        <v>0</v>
      </c>
      <c r="AR158" s="105">
        <f t="shared" si="219"/>
        <v>0</v>
      </c>
      <c r="AS158" s="14">
        <f t="shared" si="208"/>
        <v>0</v>
      </c>
      <c r="AT158" s="202">
        <f t="shared" si="209"/>
        <v>0</v>
      </c>
      <c r="AU158" s="105">
        <f t="shared" si="210"/>
        <v>0</v>
      </c>
      <c r="AV158" s="105">
        <f t="shared" si="211"/>
        <v>0</v>
      </c>
      <c r="AW158" s="14">
        <f t="shared" si="212"/>
        <v>0</v>
      </c>
      <c r="AX158" s="14">
        <f t="shared" si="213"/>
        <v>0</v>
      </c>
      <c r="AY158" s="105">
        <f t="shared" si="214"/>
        <v>0</v>
      </c>
      <c r="AZ158" s="105">
        <f t="shared" si="215"/>
        <v>0</v>
      </c>
      <c r="BA158" s="12">
        <f t="shared" si="141"/>
        <v>0</v>
      </c>
      <c r="BB158" s="12">
        <f t="shared" si="142"/>
        <v>0</v>
      </c>
      <c r="BC158" s="12">
        <f t="shared" si="143"/>
        <v>0</v>
      </c>
      <c r="BD158" s="12">
        <f t="shared" si="144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2.75" customHeight="1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1">SUM(BA149:BA158)</f>
        <v>0</v>
      </c>
      <c r="BB159" s="128">
        <f t="shared" si="221"/>
        <v>0</v>
      </c>
      <c r="BC159" s="128">
        <f t="shared" si="221"/>
        <v>0</v>
      </c>
      <c r="BD159" s="128">
        <f t="shared" si="221"/>
        <v>0</v>
      </c>
      <c r="BE159" s="128">
        <f t="shared" si="221"/>
        <v>0</v>
      </c>
      <c r="BF159" s="128">
        <f t="shared" si="221"/>
        <v>0</v>
      </c>
      <c r="BG159" s="128">
        <f t="shared" si="221"/>
        <v>0</v>
      </c>
      <c r="BH159" s="128">
        <f t="shared" si="221"/>
        <v>0</v>
      </c>
      <c r="BI159" s="14">
        <f>SUM(BA159:BH159)</f>
        <v>0</v>
      </c>
    </row>
  </sheetData>
  <mergeCells count="387">
    <mergeCell ref="AN1:AO1"/>
    <mergeCell ref="AP1:AQ1"/>
    <mergeCell ref="F2:G2"/>
    <mergeCell ref="H2:I2"/>
    <mergeCell ref="J2:K2"/>
    <mergeCell ref="L2:M2"/>
    <mergeCell ref="N2:O2"/>
    <mergeCell ref="P2:Q2"/>
    <mergeCell ref="AN2:AO2"/>
    <mergeCell ref="AP2:AQ2"/>
    <mergeCell ref="Z1:AA1"/>
    <mergeCell ref="AL1:AM1"/>
    <mergeCell ref="F1:G1"/>
    <mergeCell ref="H1:I1"/>
    <mergeCell ref="J1:K1"/>
    <mergeCell ref="L1:M1"/>
    <mergeCell ref="N1:O1"/>
    <mergeCell ref="P1:Q1"/>
    <mergeCell ref="R2:S2"/>
    <mergeCell ref="T2:U2"/>
    <mergeCell ref="R1:S1"/>
    <mergeCell ref="T1:U1"/>
    <mergeCell ref="V1:W1"/>
    <mergeCell ref="X1:Y1"/>
    <mergeCell ref="E3:E5"/>
    <mergeCell ref="E6:E8"/>
    <mergeCell ref="E9:E11"/>
    <mergeCell ref="E12:E14"/>
    <mergeCell ref="V2:W2"/>
    <mergeCell ref="X2:Y2"/>
    <mergeCell ref="Z2:AA2"/>
    <mergeCell ref="AG2:AH2"/>
    <mergeCell ref="E15:E17"/>
    <mergeCell ref="E18:E20"/>
    <mergeCell ref="E21:E23"/>
    <mergeCell ref="E24:E26"/>
    <mergeCell ref="E27:E29"/>
    <mergeCell ref="E30:E32"/>
    <mergeCell ref="E33:E35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AI2:AJ2"/>
    <mergeCell ref="AL2:AM2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V40:AL40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8:AL48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V153:AL153"/>
    <mergeCell ref="AM153:AN153"/>
    <mergeCell ref="AO153:AP153"/>
    <mergeCell ref="V154:AL154"/>
    <mergeCell ref="AM154:AN154"/>
    <mergeCell ref="AO154:AP154"/>
    <mergeCell ref="V155:AL155"/>
    <mergeCell ref="AM155:AN155"/>
    <mergeCell ref="AO155:AP155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59"/>
  <sheetViews>
    <sheetView topLeftCell="C1" workbookViewId="0">
      <pane ySplit="2" topLeftCell="A3" activePane="bottomLeft" state="frozen"/>
      <selection activeCell="C1" sqref="C1"/>
      <selection pane="bottomLeft" activeCell="L62" sqref="L62"/>
    </sheetView>
  </sheetViews>
  <sheetFormatPr baseColWidth="10" defaultColWidth="20.6640625" defaultRowHeight="13.2"/>
  <cols>
    <col min="1" max="1" width="3.33203125" style="9" bestFit="1" customWidth="1"/>
    <col min="2" max="2" width="32.109375" style="134" bestFit="1" customWidth="1"/>
    <col min="3" max="3" width="10.44140625" style="9" bestFit="1" customWidth="1"/>
    <col min="4" max="5" width="26.6640625" style="9" bestFit="1" customWidth="1"/>
    <col min="6" max="11" width="4.33203125" style="9" customWidth="1"/>
    <col min="12" max="12" width="4.44140625" style="9" bestFit="1" customWidth="1"/>
    <col min="13" max="13" width="3.44140625" style="9" bestFit="1" customWidth="1"/>
    <col min="14" max="15" width="4.33203125" style="9" customWidth="1"/>
    <col min="16" max="16" width="3" style="9" bestFit="1" customWidth="1"/>
    <col min="17" max="17" width="4" style="9" bestFit="1" customWidth="1"/>
    <col min="18" max="18" width="4.33203125" style="9" customWidth="1"/>
    <col min="19" max="21" width="3.33203125" style="9" customWidth="1"/>
    <col min="22" max="27" width="3.33203125" style="9" hidden="1" customWidth="1"/>
    <col min="28" max="32" width="4.44140625" style="9" bestFit="1" customWidth="1"/>
    <col min="33" max="36" width="3.33203125" style="9" bestFit="1" customWidth="1"/>
    <col min="37" max="37" width="4.44140625" style="9" bestFit="1" customWidth="1"/>
    <col min="38" max="43" width="4.33203125" style="9" bestFit="1" customWidth="1"/>
    <col min="44" max="44" width="9.6640625" style="9" bestFit="1" customWidth="1"/>
    <col min="45" max="45" width="5.33203125" style="9" bestFit="1" customWidth="1"/>
    <col min="46" max="46" width="15.664062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13.5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5"/>
      <c r="AC1" s="5"/>
      <c r="AD1" s="5"/>
      <c r="AE1" s="5"/>
      <c r="AF1" s="5"/>
      <c r="AG1" s="5"/>
      <c r="AH1" s="5"/>
      <c r="AI1" s="5"/>
      <c r="AJ1" s="5"/>
      <c r="AK1" s="5"/>
      <c r="AL1" s="385"/>
      <c r="AM1" s="385"/>
      <c r="AN1" s="385"/>
      <c r="AO1" s="385"/>
      <c r="AP1" s="385"/>
      <c r="AQ1" s="385"/>
      <c r="AR1" s="6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67.5" customHeight="1" thickBot="1">
      <c r="A2" s="2"/>
      <c r="B2" s="133"/>
      <c r="C2" s="3"/>
      <c r="D2" s="10"/>
      <c r="E2" s="1" t="s">
        <v>56</v>
      </c>
      <c r="F2" s="383" t="str">
        <f>E3</f>
        <v>TFC Warriors Kaiserslautern (N)</v>
      </c>
      <c r="G2" s="383"/>
      <c r="H2" s="383" t="str">
        <f>E6</f>
        <v>TFC Kaiserslautern (MP)</v>
      </c>
      <c r="I2" s="383"/>
      <c r="J2" s="383" t="str">
        <f>E9</f>
        <v>VBC Kaiserslautern</v>
      </c>
      <c r="K2" s="383"/>
      <c r="L2" s="383" t="str">
        <f>E12</f>
        <v>TuS Kriegsfeld</v>
      </c>
      <c r="M2" s="383"/>
      <c r="N2" s="383" t="str">
        <f>E15</f>
        <v>Erlenbach/Morlautern (N)</v>
      </c>
      <c r="O2" s="383"/>
      <c r="P2" s="383">
        <f>E18</f>
        <v>0</v>
      </c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5.75" customHeight="1" thickBot="1">
      <c r="A3" s="13"/>
      <c r="C3" s="14"/>
      <c r="D3" s="15"/>
      <c r="E3" s="380" t="s">
        <v>74</v>
      </c>
      <c r="F3" s="295" t="s">
        <v>6</v>
      </c>
      <c r="G3" s="296" t="s">
        <v>6</v>
      </c>
      <c r="H3" s="336">
        <f>P39</f>
        <v>75</v>
      </c>
      <c r="I3" s="361">
        <f>Q39</f>
        <v>0</v>
      </c>
      <c r="J3" s="303">
        <f>P40</f>
        <v>51</v>
      </c>
      <c r="K3" s="304">
        <f>Q40</f>
        <v>75</v>
      </c>
      <c r="L3" s="336">
        <f>P41</f>
        <v>0</v>
      </c>
      <c r="M3" s="337">
        <f>Q41</f>
        <v>75</v>
      </c>
      <c r="N3" s="295">
        <f>P42</f>
        <v>90</v>
      </c>
      <c r="O3" s="296">
        <f>Q42</f>
        <v>93</v>
      </c>
      <c r="P3" s="260" t="str">
        <f>P43</f>
        <v/>
      </c>
      <c r="Q3" s="261" t="str">
        <f>Q43</f>
        <v/>
      </c>
      <c r="R3" s="280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216</v>
      </c>
      <c r="AM3" s="143">
        <f t="shared" si="0"/>
        <v>243</v>
      </c>
      <c r="AN3" s="143">
        <f>SUM(G6,G9,G12,G15,G18,G21,G24,G27,G30,G33)</f>
        <v>89</v>
      </c>
      <c r="AO3" s="144">
        <f>SUM(F6,F9,F12,F15,F18,F21,F24,F27,F30,F33)</f>
        <v>319</v>
      </c>
      <c r="AP3" s="163">
        <f>AL3+AN3</f>
        <v>305</v>
      </c>
      <c r="AQ3" s="164">
        <f>AM3+AO3</f>
        <v>562</v>
      </c>
      <c r="AR3" s="223">
        <f>IF(AQ3=0,"",AP3/AQ3)</f>
        <v>0.54270462633451955</v>
      </c>
      <c r="AS3" s="172"/>
      <c r="AT3" s="141" t="s">
        <v>40</v>
      </c>
      <c r="AU3" s="180"/>
      <c r="AV3" s="180"/>
      <c r="AW3" s="180"/>
      <c r="AX3" s="180">
        <f>IF(H4&gt;I4,1,0)</f>
        <v>1</v>
      </c>
      <c r="AY3" s="181">
        <f>IF(J4&gt;K4,1,0)</f>
        <v>0</v>
      </c>
      <c r="AZ3" s="180">
        <f>IF(L4&gt;M4,1,0)</f>
        <v>0</v>
      </c>
      <c r="BA3" s="181">
        <f>IF(N4&gt;O4,1,0)</f>
        <v>0</v>
      </c>
      <c r="BB3" s="180">
        <f>IF(P4&gt;Q4,1,0)</f>
        <v>0</v>
      </c>
      <c r="BC3" s="181">
        <f>IF(R4&gt;S4,1,0)</f>
        <v>0</v>
      </c>
      <c r="BD3" s="180"/>
      <c r="BE3" s="181"/>
      <c r="BF3" s="180"/>
      <c r="BG3" s="181"/>
      <c r="BH3" s="180">
        <f>SUM(AX3:BG3)</f>
        <v>1</v>
      </c>
      <c r="BI3" s="178"/>
      <c r="BJ3" s="178">
        <f>IF(AQ3&lt;&gt;0,ROUND(AP3/AQ3,1)*10,AP3*10)</f>
        <v>5</v>
      </c>
      <c r="BK3" s="178">
        <f>IF(AQ3&lt;&gt;0,AP3/AQ3,0)</f>
        <v>0.54270462633451955</v>
      </c>
      <c r="BL3" s="179" t="s">
        <v>41</v>
      </c>
      <c r="BM3" s="185"/>
      <c r="BN3" s="185"/>
    </row>
    <row r="4" spans="1:66" ht="15.75" customHeight="1">
      <c r="A4" s="13"/>
      <c r="C4" s="14"/>
      <c r="D4" s="15"/>
      <c r="E4" s="381"/>
      <c r="F4" s="297" t="s">
        <v>6</v>
      </c>
      <c r="G4" s="298" t="s">
        <v>6</v>
      </c>
      <c r="H4" s="338">
        <f>R39</f>
        <v>3</v>
      </c>
      <c r="I4" s="362">
        <f>S39</f>
        <v>0</v>
      </c>
      <c r="J4" s="305">
        <f>R40</f>
        <v>0</v>
      </c>
      <c r="K4" s="306">
        <f>S40</f>
        <v>3</v>
      </c>
      <c r="L4" s="338">
        <f>R41</f>
        <v>0</v>
      </c>
      <c r="M4" s="339">
        <f>S41</f>
        <v>3</v>
      </c>
      <c r="N4" s="297">
        <f>R42</f>
        <v>1</v>
      </c>
      <c r="O4" s="298">
        <f>S42</f>
        <v>3</v>
      </c>
      <c r="P4" s="262" t="str">
        <f>R43</f>
        <v/>
      </c>
      <c r="Q4" s="263" t="str">
        <f>S43</f>
        <v/>
      </c>
      <c r="R4" s="28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8</v>
      </c>
      <c r="AC4" s="24">
        <f>BA49+BE49</f>
        <v>1</v>
      </c>
      <c r="AD4" s="24">
        <f>BB49+BF49</f>
        <v>0</v>
      </c>
      <c r="AE4" s="24">
        <f>BC49+BG49</f>
        <v>0</v>
      </c>
      <c r="AF4" s="24">
        <f>BD49+BH49</f>
        <v>7</v>
      </c>
      <c r="AG4" s="24">
        <f>AP4</f>
        <v>5</v>
      </c>
      <c r="AH4" s="24">
        <f>AQ4</f>
        <v>21</v>
      </c>
      <c r="AI4" s="161">
        <f>AP5</f>
        <v>3</v>
      </c>
      <c r="AJ4" s="161">
        <f>AQ5</f>
        <v>21</v>
      </c>
      <c r="AK4" s="24">
        <f>BD4</f>
        <v>5</v>
      </c>
      <c r="AL4" s="142">
        <f t="shared" si="0"/>
        <v>4</v>
      </c>
      <c r="AM4" s="142">
        <f t="shared" si="0"/>
        <v>9</v>
      </c>
      <c r="AN4" s="145">
        <f>SUM(G7,G10,G13,G16,G19,G22,G25,G28,G31,G34)</f>
        <v>1</v>
      </c>
      <c r="AO4" s="146">
        <f>SUM(F7,F10,F13,F16,F19,F22,F25,F28,F31,F34)</f>
        <v>12</v>
      </c>
      <c r="AP4" s="165">
        <f t="shared" ref="AP4:AQ35" si="1">AL4+AN4</f>
        <v>5</v>
      </c>
      <c r="AQ4" s="166">
        <f t="shared" si="1"/>
        <v>21</v>
      </c>
      <c r="AR4" s="223">
        <f>IF(AQ4=0,"",AP4/AQ4)</f>
        <v>0.23809523809523808</v>
      </c>
      <c r="AS4" s="173"/>
      <c r="AT4" s="141"/>
      <c r="AU4" s="180"/>
      <c r="AV4" s="182"/>
      <c r="AW4" s="187">
        <f>AP5*10000000-AQ5*100000+BJ4+BJ3</f>
        <v>27902005</v>
      </c>
      <c r="AX4" s="180"/>
      <c r="AY4" s="181">
        <f>IF(AW4&lt;AW7,7,6)</f>
        <v>7</v>
      </c>
      <c r="AZ4" s="180">
        <f>IF(AW4&lt;AW10,AY4,AY4-1)</f>
        <v>7</v>
      </c>
      <c r="BA4" s="181">
        <f>IF(AW4&lt;AW13,AZ4,AZ4-1)</f>
        <v>7</v>
      </c>
      <c r="BB4" s="180">
        <f>IF(AW4&lt;AW16,BA4,BA4-1)</f>
        <v>7</v>
      </c>
      <c r="BC4" s="181">
        <f>IF(AW4&lt;AW19,BB4,BB4-1)</f>
        <v>6</v>
      </c>
      <c r="BD4" s="180">
        <f>IF(AW4&lt;AW22,BC4,BC4-1)</f>
        <v>5</v>
      </c>
      <c r="BE4" s="181"/>
      <c r="BF4" s="180"/>
      <c r="BG4" s="181"/>
      <c r="BH4" s="180"/>
      <c r="BI4" s="178">
        <f>BH3+BH5</f>
        <v>1</v>
      </c>
      <c r="BJ4" s="178">
        <f>IF(AQ4&lt;&gt;0,ROUND(AP4/AQ4,1)*10000, AP4*10000)</f>
        <v>2000</v>
      </c>
      <c r="BK4" s="178">
        <f>IF(AQ4&lt;&gt;0,AP4/AQ4,0)</f>
        <v>0.23809523809523808</v>
      </c>
      <c r="BL4" s="179" t="s">
        <v>31</v>
      </c>
      <c r="BM4" s="185"/>
      <c r="BN4" s="185"/>
    </row>
    <row r="5" spans="1:66" ht="16.5" customHeight="1" thickBot="1">
      <c r="A5" s="13"/>
      <c r="C5" s="14"/>
      <c r="D5" s="15"/>
      <c r="E5" s="382"/>
      <c r="F5" s="314" t="s">
        <v>6</v>
      </c>
      <c r="G5" s="300" t="s">
        <v>6</v>
      </c>
      <c r="H5" s="347">
        <f>T39</f>
        <v>3</v>
      </c>
      <c r="I5" s="363">
        <f>U39</f>
        <v>0</v>
      </c>
      <c r="J5" s="307">
        <f>T40</f>
        <v>0</v>
      </c>
      <c r="K5" s="308">
        <f>U40</f>
        <v>3</v>
      </c>
      <c r="L5" s="347">
        <f>T41</f>
        <v>0</v>
      </c>
      <c r="M5" s="348">
        <f>U41</f>
        <v>3</v>
      </c>
      <c r="N5" s="314">
        <f>T42</f>
        <v>0</v>
      </c>
      <c r="O5" s="300">
        <f>U42</f>
        <v>3</v>
      </c>
      <c r="P5" s="264">
        <f>T43</f>
        <v>0</v>
      </c>
      <c r="Q5" s="265">
        <f>U43</f>
        <v>0</v>
      </c>
      <c r="R5" s="282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3</v>
      </c>
      <c r="AM5" s="147">
        <f t="shared" si="0"/>
        <v>9</v>
      </c>
      <c r="AN5" s="148">
        <f>SUM(G8,G11,G14,G17,G20,G23,G26,G29,G32,G35)</f>
        <v>0</v>
      </c>
      <c r="AO5" s="149">
        <f>SUM(F8,F11,F14,F17,F20,F23,F26,F29,F32,F35)</f>
        <v>12</v>
      </c>
      <c r="AP5" s="167">
        <f t="shared" si="1"/>
        <v>3</v>
      </c>
      <c r="AQ5" s="168">
        <f t="shared" si="1"/>
        <v>21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0</v>
      </c>
      <c r="AY5" s="191">
        <f>IF(F10&lt;G10,1,0)</f>
        <v>0</v>
      </c>
      <c r="AZ5" s="189">
        <f>IF(F13&lt;G13,1,0)</f>
        <v>0</v>
      </c>
      <c r="BA5" s="191">
        <f>IF(F16&lt;G16,1,0)</f>
        <v>0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0</v>
      </c>
      <c r="BI5" s="178"/>
      <c r="BJ5" s="178"/>
      <c r="BK5" s="178"/>
      <c r="BL5" s="178"/>
      <c r="BM5" s="185"/>
      <c r="BN5" s="185"/>
    </row>
    <row r="6" spans="1:66" ht="15.75" customHeight="1" thickBot="1">
      <c r="A6" s="13"/>
      <c r="C6" s="14"/>
      <c r="D6" s="15"/>
      <c r="E6" s="380" t="s">
        <v>60</v>
      </c>
      <c r="F6" s="349">
        <f>P50</f>
        <v>75</v>
      </c>
      <c r="G6" s="350">
        <f>Q50</f>
        <v>0</v>
      </c>
      <c r="H6" s="287" t="s">
        <v>6</v>
      </c>
      <c r="I6" s="288" t="s">
        <v>6</v>
      </c>
      <c r="J6" s="295">
        <f>P51</f>
        <v>75</v>
      </c>
      <c r="K6" s="296">
        <f>Q51</f>
        <v>65</v>
      </c>
      <c r="L6" s="287">
        <f>P52</f>
        <v>75</v>
      </c>
      <c r="M6" s="288">
        <f>Q52</f>
        <v>41</v>
      </c>
      <c r="N6" s="309">
        <f>P53</f>
        <v>76</v>
      </c>
      <c r="O6" s="310">
        <f>Q53</f>
        <v>68</v>
      </c>
      <c r="P6" s="266" t="str">
        <f>P54</f>
        <v/>
      </c>
      <c r="Q6" s="267" t="str">
        <f>Q54</f>
        <v/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301</v>
      </c>
      <c r="AM6" s="152">
        <f t="shared" si="2"/>
        <v>174</v>
      </c>
      <c r="AN6" s="151">
        <f>SUM(I3,I9,I12,I15,I18,I21,I24,I27,I30,I33)</f>
        <v>162</v>
      </c>
      <c r="AO6" s="153">
        <f>SUM(H3,H9,H12,H15,H18,H21,H24,H27,H30,H33)</f>
        <v>316</v>
      </c>
      <c r="AP6" s="169">
        <f t="shared" si="1"/>
        <v>463</v>
      </c>
      <c r="AQ6" s="164">
        <f t="shared" si="1"/>
        <v>490</v>
      </c>
      <c r="AR6" s="223">
        <f>IF(AQ6=0,"",AP6/AQ6)</f>
        <v>0.94489795918367347</v>
      </c>
      <c r="AS6" s="172"/>
      <c r="AT6" s="141" t="s">
        <v>40</v>
      </c>
      <c r="AU6" s="178"/>
      <c r="AV6" s="178"/>
      <c r="AW6" s="188"/>
      <c r="AX6" s="178">
        <f>IF(F7&gt;G7,1,0)</f>
        <v>1</v>
      </c>
      <c r="AY6" s="181">
        <f>IF(J7&gt;K7,1,0)</f>
        <v>1</v>
      </c>
      <c r="AZ6" s="178">
        <f>IF(L7&gt;M7,1,0)</f>
        <v>1</v>
      </c>
      <c r="BA6" s="181">
        <f>IF(N7&gt;O7,1,0)</f>
        <v>1</v>
      </c>
      <c r="BB6" s="178">
        <f>IF(P7&gt;Q7,1,0)</f>
        <v>0</v>
      </c>
      <c r="BC6" s="181">
        <f>IF(R7&gt;S7,1,0)</f>
        <v>0</v>
      </c>
      <c r="BD6" s="178"/>
      <c r="BE6" s="181"/>
      <c r="BF6" s="178"/>
      <c r="BG6" s="181"/>
      <c r="BH6" s="178">
        <f>SUM(AX6:BG6)</f>
        <v>4</v>
      </c>
      <c r="BI6" s="178"/>
      <c r="BJ6" s="178">
        <f>IF(AQ6&lt;&gt;0,ROUND(AP6/AQ6,1)*10,AP6*10)</f>
        <v>9</v>
      </c>
      <c r="BK6" s="178">
        <f t="shared" ref="BK6:BK34" si="3">IF(AQ6&lt;&gt;0,AP6/AQ6,0)</f>
        <v>0.94489795918367347</v>
      </c>
      <c r="BL6" s="179" t="s">
        <v>41</v>
      </c>
      <c r="BM6" s="185"/>
      <c r="BN6" s="185"/>
    </row>
    <row r="7" spans="1:66" ht="15.75" customHeight="1">
      <c r="A7" s="13"/>
      <c r="C7" s="14"/>
      <c r="D7" s="15"/>
      <c r="E7" s="381"/>
      <c r="F7" s="351">
        <f>R50</f>
        <v>3</v>
      </c>
      <c r="G7" s="352">
        <f>S50</f>
        <v>0</v>
      </c>
      <c r="H7" s="207" t="s">
        <v>6</v>
      </c>
      <c r="I7" s="208" t="s">
        <v>6</v>
      </c>
      <c r="J7" s="297">
        <f>R51</f>
        <v>3</v>
      </c>
      <c r="K7" s="298">
        <f>S51</f>
        <v>0</v>
      </c>
      <c r="L7" s="207">
        <f>R52</f>
        <v>3</v>
      </c>
      <c r="M7" s="208">
        <f>S52</f>
        <v>0</v>
      </c>
      <c r="N7" s="297">
        <f>R53</f>
        <v>3</v>
      </c>
      <c r="O7" s="298">
        <f>S53</f>
        <v>0</v>
      </c>
      <c r="P7" s="262" t="str">
        <f>R54</f>
        <v/>
      </c>
      <c r="Q7" s="263" t="str">
        <f>S54</f>
        <v/>
      </c>
      <c r="R7" s="24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8</v>
      </c>
      <c r="AC7" s="24">
        <f>BA60+BE60</f>
        <v>5</v>
      </c>
      <c r="AD7" s="24">
        <f>BB60+BF60</f>
        <v>0</v>
      </c>
      <c r="AE7" s="24">
        <f>BC60+BG60</f>
        <v>0</v>
      </c>
      <c r="AF7" s="24">
        <f>BD60+BH60</f>
        <v>3</v>
      </c>
      <c r="AG7" s="24">
        <f>AP7</f>
        <v>15</v>
      </c>
      <c r="AH7" s="24">
        <f>AQ7</f>
        <v>10</v>
      </c>
      <c r="AI7" s="161">
        <f>AP8</f>
        <v>15</v>
      </c>
      <c r="AJ7" s="161">
        <f>AQ8</f>
        <v>9</v>
      </c>
      <c r="AK7" s="24">
        <f>BD7</f>
        <v>2</v>
      </c>
      <c r="AL7" s="145">
        <f t="shared" si="2"/>
        <v>12</v>
      </c>
      <c r="AM7" s="145">
        <f t="shared" si="2"/>
        <v>0</v>
      </c>
      <c r="AN7" s="142">
        <f>SUM(I4,I10,I13,I16,I19,I22,I25,I28,I31,I34)</f>
        <v>3</v>
      </c>
      <c r="AO7" s="146">
        <f>SUM(H4,H10,H13,H16,H19,H22,H25,H28,H31,H34)</f>
        <v>10</v>
      </c>
      <c r="AP7" s="165">
        <f t="shared" si="1"/>
        <v>15</v>
      </c>
      <c r="AQ7" s="166">
        <f t="shared" si="1"/>
        <v>10</v>
      </c>
      <c r="AR7" s="223">
        <f>IF(AQ7=0,"",AP7/AQ7)</f>
        <v>1.5</v>
      </c>
      <c r="AS7" s="173"/>
      <c r="AT7" s="141"/>
      <c r="AU7" s="178"/>
      <c r="AV7" s="183"/>
      <c r="AW7" s="187">
        <f>AP8*10000000-AQ8*100000+BJ7+BJ6</f>
        <v>149115009</v>
      </c>
      <c r="AX7" s="178"/>
      <c r="AY7" s="181">
        <f>IF(AW7&lt;AW10,7,6)</f>
        <v>7</v>
      </c>
      <c r="AZ7" s="178">
        <f>IF(AW7&lt;AW13,AY7,AY7-1)</f>
        <v>6</v>
      </c>
      <c r="BA7" s="181">
        <f>IF(AW7&lt;AW16,AZ7,AZ7-1)</f>
        <v>5</v>
      </c>
      <c r="BB7" s="178">
        <f>IF(AW7&lt;AW19,BA7,BA7-1)</f>
        <v>4</v>
      </c>
      <c r="BC7" s="181">
        <f>IF(AW7&lt;AW22,BB7,BB7-1)</f>
        <v>3</v>
      </c>
      <c r="BD7" s="178">
        <f>IF(AW7&lt;AW4,BC7,BC7-1)</f>
        <v>2</v>
      </c>
      <c r="BE7" s="181"/>
      <c r="BF7" s="178"/>
      <c r="BG7" s="181"/>
      <c r="BH7" s="178"/>
      <c r="BI7" s="178">
        <f>BH6+BH8</f>
        <v>5</v>
      </c>
      <c r="BJ7" s="178">
        <f>IF(AQ7&lt;&gt;0,ROUND(AP7/AQ7,1)*10000,AP7*10000)</f>
        <v>15000</v>
      </c>
      <c r="BK7" s="178">
        <f t="shared" si="3"/>
        <v>1.5</v>
      </c>
      <c r="BL7" s="179" t="s">
        <v>31</v>
      </c>
      <c r="BM7" s="185"/>
      <c r="BN7" s="185"/>
    </row>
    <row r="8" spans="1:66" ht="16.5" customHeight="1" thickBot="1">
      <c r="A8" s="13"/>
      <c r="C8" s="14"/>
      <c r="D8" s="15"/>
      <c r="E8" s="382"/>
      <c r="F8" s="364">
        <f>T50</f>
        <v>3</v>
      </c>
      <c r="G8" s="365">
        <f>U50</f>
        <v>0</v>
      </c>
      <c r="H8" s="209" t="s">
        <v>6</v>
      </c>
      <c r="I8" s="210" t="s">
        <v>6</v>
      </c>
      <c r="J8" s="299">
        <f>T51</f>
        <v>3</v>
      </c>
      <c r="K8" s="300">
        <f>U51</f>
        <v>0</v>
      </c>
      <c r="L8" s="209">
        <f>T52</f>
        <v>3</v>
      </c>
      <c r="M8" s="210">
        <f>U52</f>
        <v>0</v>
      </c>
      <c r="N8" s="299">
        <f>T53</f>
        <v>3</v>
      </c>
      <c r="O8" s="300">
        <f>U53</f>
        <v>0</v>
      </c>
      <c r="P8" s="264">
        <f>T54</f>
        <v>0</v>
      </c>
      <c r="Q8" s="265">
        <f>U54</f>
        <v>0</v>
      </c>
      <c r="R8" s="245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12</v>
      </c>
      <c r="AM8" s="154">
        <f t="shared" si="2"/>
        <v>0</v>
      </c>
      <c r="AN8" s="142">
        <f>SUM(I5,I11,I14,I17,I20,I23,I26,I29,I32,I35)</f>
        <v>3</v>
      </c>
      <c r="AO8" s="149">
        <f>SUM(H5,H11,H14,H17,H20,H23,H26,H29,H32,H35)</f>
        <v>9</v>
      </c>
      <c r="AP8" s="167">
        <f t="shared" si="1"/>
        <v>15</v>
      </c>
      <c r="AQ8" s="168">
        <f t="shared" si="1"/>
        <v>9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0</v>
      </c>
      <c r="AY8" s="191">
        <f>IF(H10&lt;I10,1,0)</f>
        <v>0</v>
      </c>
      <c r="AZ8" s="189">
        <f>IF(H13&lt;I13,1,0)</f>
        <v>0</v>
      </c>
      <c r="BA8" s="191">
        <f>IF(H16&lt;I16,1,0)</f>
        <v>1</v>
      </c>
      <c r="BB8" s="189">
        <f>IF(H19&lt;I19,1,0)</f>
        <v>0</v>
      </c>
      <c r="BC8" s="191">
        <f>IF(H22&lt;I22,1,0)</f>
        <v>0</v>
      </c>
      <c r="BD8" s="189"/>
      <c r="BE8" s="181"/>
      <c r="BF8" s="178"/>
      <c r="BG8" s="181"/>
      <c r="BH8" s="178">
        <f>SUM(AX8:BG8)</f>
        <v>1</v>
      </c>
      <c r="BI8" s="178"/>
      <c r="BJ8" s="178"/>
      <c r="BK8" s="178"/>
      <c r="BL8" s="178"/>
      <c r="BM8" s="185"/>
      <c r="BN8" s="185"/>
    </row>
    <row r="9" spans="1:66" ht="15.75" customHeight="1" thickBot="1">
      <c r="A9" s="13"/>
      <c r="C9" s="14"/>
      <c r="D9" s="15"/>
      <c r="E9" s="380" t="s">
        <v>61</v>
      </c>
      <c r="F9" s="349">
        <f>P61</f>
        <v>75</v>
      </c>
      <c r="G9" s="350">
        <f>Q61</f>
        <v>0</v>
      </c>
      <c r="H9" s="336">
        <f>P62</f>
        <v>75</v>
      </c>
      <c r="I9" s="337">
        <f>Q62</f>
        <v>0</v>
      </c>
      <c r="J9" s="295" t="s">
        <v>6</v>
      </c>
      <c r="K9" s="296" t="s">
        <v>6</v>
      </c>
      <c r="L9" s="205">
        <f>P63</f>
        <v>75</v>
      </c>
      <c r="M9" s="206">
        <f>Q63</f>
        <v>50</v>
      </c>
      <c r="N9" s="295">
        <f>P64</f>
        <v>77</v>
      </c>
      <c r="O9" s="296">
        <f>Q64</f>
        <v>65</v>
      </c>
      <c r="P9" s="260" t="str">
        <f>P65</f>
        <v/>
      </c>
      <c r="Q9" s="261" t="str">
        <f>Q65</f>
        <v/>
      </c>
      <c r="R9" s="237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302</v>
      </c>
      <c r="AM9" s="152">
        <f t="shared" si="4"/>
        <v>115</v>
      </c>
      <c r="AN9" s="143">
        <f>SUM(K3,K6,K12,K15,K18,K21,K24,K27,K30,K33)</f>
        <v>336</v>
      </c>
      <c r="AO9" s="144">
        <f>SUM(J3,J6,J12,J15,J18,J21,J24,J27,J30,J33)</f>
        <v>305</v>
      </c>
      <c r="AP9" s="169">
        <f t="shared" si="1"/>
        <v>638</v>
      </c>
      <c r="AQ9" s="164">
        <f t="shared" si="1"/>
        <v>420</v>
      </c>
      <c r="AR9" s="223">
        <f>IF(AQ9=0,"",AP9/AQ9)</f>
        <v>1.519047619047619</v>
      </c>
      <c r="AS9" s="172"/>
      <c r="AT9" s="141" t="s">
        <v>40</v>
      </c>
      <c r="AU9" s="180"/>
      <c r="AV9" s="180"/>
      <c r="AW9" s="188"/>
      <c r="AX9" s="180">
        <f>IF(F10&gt;G10,1,0)</f>
        <v>1</v>
      </c>
      <c r="AY9" s="181">
        <f>IF(H10&gt;I10,1,0)</f>
        <v>1</v>
      </c>
      <c r="AZ9" s="180">
        <f>IF(L10&gt;M10,1,0)</f>
        <v>1</v>
      </c>
      <c r="BA9" s="181">
        <f>IF(N10&gt;O10,1,0)</f>
        <v>1</v>
      </c>
      <c r="BB9" s="180">
        <f>IF(P10&gt;Q10,1,0)</f>
        <v>0</v>
      </c>
      <c r="BC9" s="181">
        <f>IF(R10&gt;S10,1,0)</f>
        <v>0</v>
      </c>
      <c r="BD9" s="180"/>
      <c r="BE9" s="181"/>
      <c r="BF9" s="180"/>
      <c r="BG9" s="181"/>
      <c r="BH9" s="180">
        <f>SUM(AX9:BG9)</f>
        <v>4</v>
      </c>
      <c r="BI9" s="178"/>
      <c r="BJ9" s="178">
        <f>IF(AQ9&lt;&gt;0,ROUND(AP9/AQ9,1)*10,AP9*10)</f>
        <v>15</v>
      </c>
      <c r="BK9" s="178">
        <f t="shared" si="3"/>
        <v>1.519047619047619</v>
      </c>
      <c r="BL9" s="179" t="s">
        <v>41</v>
      </c>
      <c r="BM9" s="185"/>
      <c r="BN9" s="185"/>
    </row>
    <row r="10" spans="1:66" ht="15.75" customHeight="1">
      <c r="A10" s="13"/>
      <c r="C10" s="14"/>
      <c r="D10" s="15"/>
      <c r="E10" s="381"/>
      <c r="F10" s="351">
        <f>R61</f>
        <v>3</v>
      </c>
      <c r="G10" s="352">
        <f>S61</f>
        <v>0</v>
      </c>
      <c r="H10" s="338">
        <f>R62</f>
        <v>3</v>
      </c>
      <c r="I10" s="339">
        <f>S62</f>
        <v>0</v>
      </c>
      <c r="J10" s="297" t="s">
        <v>6</v>
      </c>
      <c r="K10" s="298" t="s">
        <v>6</v>
      </c>
      <c r="L10" s="207">
        <f>R63</f>
        <v>3</v>
      </c>
      <c r="M10" s="208">
        <f>S63</f>
        <v>0</v>
      </c>
      <c r="N10" s="297">
        <f>R64</f>
        <v>3</v>
      </c>
      <c r="O10" s="298">
        <f>S64</f>
        <v>0</v>
      </c>
      <c r="P10" s="262" t="str">
        <f>R65</f>
        <v/>
      </c>
      <c r="Q10" s="263" t="str">
        <f>S65</f>
        <v/>
      </c>
      <c r="R10" s="24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8</v>
      </c>
      <c r="AC10" s="24">
        <f>BA71+BE71</f>
        <v>6</v>
      </c>
      <c r="AD10" s="24">
        <f>BB71+BF71</f>
        <v>1</v>
      </c>
      <c r="AE10" s="24">
        <f>BC71+BG71</f>
        <v>0</v>
      </c>
      <c r="AF10" s="24">
        <f>BD71+BH71</f>
        <v>1</v>
      </c>
      <c r="AG10" s="24">
        <f>AP10</f>
        <v>21</v>
      </c>
      <c r="AH10" s="24">
        <f>AQ10</f>
        <v>6</v>
      </c>
      <c r="AI10" s="161">
        <f>AP11</f>
        <v>20</v>
      </c>
      <c r="AJ10" s="161">
        <f>AQ11</f>
        <v>4</v>
      </c>
      <c r="AK10" s="24">
        <f>BD10</f>
        <v>1</v>
      </c>
      <c r="AL10" s="145">
        <f t="shared" si="4"/>
        <v>12</v>
      </c>
      <c r="AM10" s="145">
        <f t="shared" si="4"/>
        <v>0</v>
      </c>
      <c r="AN10" s="145">
        <f>SUM(K4,K7,K13,K16,K19,K22,K25,K28,K31,K34)</f>
        <v>9</v>
      </c>
      <c r="AO10" s="146">
        <f>SUM(J4,J7,J13,J16,J19,J22,J25,J28,J31,J34)</f>
        <v>6</v>
      </c>
      <c r="AP10" s="165">
        <f t="shared" si="1"/>
        <v>21</v>
      </c>
      <c r="AQ10" s="166">
        <f t="shared" si="1"/>
        <v>6</v>
      </c>
      <c r="AR10" s="223">
        <f>IF(AQ10=0,"",AP10/AQ10)</f>
        <v>3.5</v>
      </c>
      <c r="AS10" s="173"/>
      <c r="AT10" s="141"/>
      <c r="AU10" s="180"/>
      <c r="AV10" s="182"/>
      <c r="AW10" s="187">
        <f>AP11*10000000-AQ11*100000+BJ10+BJ9</f>
        <v>199635015</v>
      </c>
      <c r="AX10" s="180"/>
      <c r="AY10" s="181">
        <f>IF(AW10&lt;AW13,7,6)</f>
        <v>6</v>
      </c>
      <c r="AZ10" s="180">
        <f>IF(AW10&lt;AW16,AY10,AY10-1)</f>
        <v>5</v>
      </c>
      <c r="BA10" s="181">
        <f>IF(AW10&lt;AW19,AZ10,AZ10-1)</f>
        <v>4</v>
      </c>
      <c r="BB10" s="180">
        <f>IF(AW10&lt;AW22,BA10,BA10-1)</f>
        <v>3</v>
      </c>
      <c r="BC10" s="181">
        <f>IF(AW10&lt;AW4,BB10,BB10-1)</f>
        <v>2</v>
      </c>
      <c r="BD10" s="180">
        <f>IF(AW10&lt;AW7,BC10,BC10-1)</f>
        <v>1</v>
      </c>
      <c r="BE10" s="181"/>
      <c r="BF10" s="180"/>
      <c r="BG10" s="181"/>
      <c r="BH10" s="180"/>
      <c r="BI10" s="178">
        <f>BH9+BH11</f>
        <v>7</v>
      </c>
      <c r="BJ10" s="178">
        <f>IF(AQ10&lt;&gt;0,ROUND(AP10/AQ10,1)*10000,AP10*10000)</f>
        <v>35000</v>
      </c>
      <c r="BK10" s="178">
        <f t="shared" si="3"/>
        <v>3.5</v>
      </c>
      <c r="BL10" s="179" t="s">
        <v>31</v>
      </c>
      <c r="BM10" s="185"/>
      <c r="BN10" s="185"/>
    </row>
    <row r="11" spans="1:66" ht="16.5" customHeight="1" thickBot="1">
      <c r="A11" s="13"/>
      <c r="C11" s="14"/>
      <c r="D11" s="15"/>
      <c r="E11" s="382"/>
      <c r="F11" s="353">
        <f>T61</f>
        <v>3</v>
      </c>
      <c r="G11" s="354">
        <f>U61</f>
        <v>0</v>
      </c>
      <c r="H11" s="340">
        <f>T62</f>
        <v>3</v>
      </c>
      <c r="I11" s="341">
        <f>U62</f>
        <v>0</v>
      </c>
      <c r="J11" s="301" t="s">
        <v>6</v>
      </c>
      <c r="K11" s="302" t="s">
        <v>6</v>
      </c>
      <c r="L11" s="215">
        <f>T63</f>
        <v>3</v>
      </c>
      <c r="M11" s="216">
        <f>U63</f>
        <v>0</v>
      </c>
      <c r="N11" s="301">
        <f>T64</f>
        <v>3</v>
      </c>
      <c r="O11" s="302">
        <f>U64</f>
        <v>0</v>
      </c>
      <c r="P11" s="268">
        <f>T65</f>
        <v>0</v>
      </c>
      <c r="Q11" s="269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12</v>
      </c>
      <c r="AM11" s="156">
        <f t="shared" si="4"/>
        <v>0</v>
      </c>
      <c r="AN11" s="157">
        <f>SUM(K5,K8,K14,K17,K20,K23,K26,K29,K32,K35)</f>
        <v>8</v>
      </c>
      <c r="AO11" s="158">
        <f>SUM(J5,J8,J14,J17,J20,J23,J26,J29,J32,J35)</f>
        <v>4</v>
      </c>
      <c r="AP11" s="170">
        <f t="shared" si="1"/>
        <v>20</v>
      </c>
      <c r="AQ11" s="171">
        <f t="shared" si="1"/>
        <v>4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1</v>
      </c>
      <c r="AY11" s="191">
        <f>IF(J7&lt;K7,1,0)</f>
        <v>0</v>
      </c>
      <c r="AZ11" s="189">
        <f>IF(J13&lt;K13,1,0)</f>
        <v>1</v>
      </c>
      <c r="BA11" s="191">
        <f>IF(J16&lt;K16,1,0)</f>
        <v>1</v>
      </c>
      <c r="BB11" s="189">
        <f>IF(J19&lt;K19,1,0)</f>
        <v>0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3</v>
      </c>
      <c r="BI11" s="178"/>
      <c r="BJ11" s="178"/>
      <c r="BK11" s="178"/>
      <c r="BL11" s="178"/>
      <c r="BM11" s="185"/>
      <c r="BN11" s="185"/>
    </row>
    <row r="12" spans="1:66" ht="15.75" customHeight="1" thickBot="1">
      <c r="A12" s="13"/>
      <c r="C12" s="14"/>
      <c r="D12" s="15"/>
      <c r="E12" s="380" t="s">
        <v>66</v>
      </c>
      <c r="F12" s="349">
        <f>P72</f>
        <v>75</v>
      </c>
      <c r="G12" s="350">
        <f>Q72</f>
        <v>0</v>
      </c>
      <c r="H12" s="205">
        <f>P73</f>
        <v>76</v>
      </c>
      <c r="I12" s="206">
        <f>Q73</f>
        <v>65</v>
      </c>
      <c r="J12" s="295">
        <f>P74</f>
        <v>82</v>
      </c>
      <c r="K12" s="296">
        <f>Q74</f>
        <v>99</v>
      </c>
      <c r="L12" s="205" t="s">
        <v>6</v>
      </c>
      <c r="M12" s="206" t="s">
        <v>6</v>
      </c>
      <c r="N12" s="295">
        <f>P75</f>
        <v>75</v>
      </c>
      <c r="O12" s="296">
        <f>Q75</f>
        <v>49</v>
      </c>
      <c r="P12" s="260" t="str">
        <f>P76</f>
        <v/>
      </c>
      <c r="Q12" s="261" t="str">
        <f>Q76</f>
        <v/>
      </c>
      <c r="R12" s="237" t="str">
        <f>P77</f>
        <v/>
      </c>
      <c r="S12" s="238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308</v>
      </c>
      <c r="AM12" s="152">
        <f t="shared" si="5"/>
        <v>213</v>
      </c>
      <c r="AN12" s="143">
        <f>SUM(M3,M6,M9,M15,M18,M21,M24,M27,M30,M33)</f>
        <v>255</v>
      </c>
      <c r="AO12" s="144">
        <f>SUM(L3,L6,L9,L15,L18,L21,L24,L27,L30,L33)</f>
        <v>240</v>
      </c>
      <c r="AP12" s="169">
        <f t="shared" si="1"/>
        <v>563</v>
      </c>
      <c r="AQ12" s="164">
        <f t="shared" si="1"/>
        <v>453</v>
      </c>
      <c r="AR12" s="223">
        <f>IF(AQ12=0,"",AP12/AQ12)</f>
        <v>1.2428256070640176</v>
      </c>
      <c r="AS12" s="172"/>
      <c r="AT12" s="141" t="s">
        <v>40</v>
      </c>
      <c r="AU12" s="178"/>
      <c r="AV12" s="178"/>
      <c r="AW12" s="188"/>
      <c r="AX12" s="178">
        <f>IF(F13&gt;G13,1,0)</f>
        <v>1</v>
      </c>
      <c r="AY12" s="181">
        <f>IF(H13&gt;I13,1,0)</f>
        <v>1</v>
      </c>
      <c r="AZ12" s="178">
        <f>IF(J13&gt;K13,1,0)</f>
        <v>0</v>
      </c>
      <c r="BA12" s="181">
        <f>IF(N13&gt;O13,1,0)</f>
        <v>1</v>
      </c>
      <c r="BB12" s="178">
        <f>IF(P13&gt;Q13,1,0)</f>
        <v>0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3</v>
      </c>
      <c r="BI12" s="178"/>
      <c r="BJ12" s="178">
        <f>IF(AQ12&lt;&gt;0,ROUND(AP12/AQ12,1)*10,AP12*10)</f>
        <v>12</v>
      </c>
      <c r="BK12" s="178">
        <f t="shared" si="3"/>
        <v>1.2428256070640176</v>
      </c>
      <c r="BL12" s="179" t="s">
        <v>41</v>
      </c>
      <c r="BM12" s="185"/>
      <c r="BN12" s="185"/>
    </row>
    <row r="13" spans="1:66" ht="15.75" customHeight="1">
      <c r="A13" s="13"/>
      <c r="C13" s="14"/>
      <c r="D13" s="15"/>
      <c r="E13" s="381"/>
      <c r="F13" s="351">
        <f>R72</f>
        <v>3</v>
      </c>
      <c r="G13" s="352">
        <f>S72</f>
        <v>0</v>
      </c>
      <c r="H13" s="207">
        <f>R73</f>
        <v>3</v>
      </c>
      <c r="I13" s="208">
        <f>S73</f>
        <v>0</v>
      </c>
      <c r="J13" s="297">
        <f>R74</f>
        <v>1</v>
      </c>
      <c r="K13" s="298">
        <f>S74</f>
        <v>3</v>
      </c>
      <c r="L13" s="207" t="s">
        <v>6</v>
      </c>
      <c r="M13" s="208" t="s">
        <v>6</v>
      </c>
      <c r="N13" s="297">
        <f>R75</f>
        <v>3</v>
      </c>
      <c r="O13" s="298">
        <f>S75</f>
        <v>0</v>
      </c>
      <c r="P13" s="262" t="str">
        <f>R76</f>
        <v/>
      </c>
      <c r="Q13" s="263" t="str">
        <f>S76</f>
        <v/>
      </c>
      <c r="R13" s="241" t="str">
        <f>R77</f>
        <v/>
      </c>
      <c r="S13" s="242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8</v>
      </c>
      <c r="AC13" s="24">
        <f>BA82+BE82</f>
        <v>4</v>
      </c>
      <c r="AD13" s="24">
        <f>BB82+BF82</f>
        <v>0</v>
      </c>
      <c r="AE13" s="24">
        <f>BC82+BG82</f>
        <v>0</v>
      </c>
      <c r="AF13" s="24">
        <f>BD82+BH82</f>
        <v>4</v>
      </c>
      <c r="AG13" s="24">
        <f>AP13</f>
        <v>14</v>
      </c>
      <c r="AH13" s="24">
        <f>AQ13</f>
        <v>12</v>
      </c>
      <c r="AI13" s="161">
        <f>AP14</f>
        <v>12</v>
      </c>
      <c r="AJ13" s="161">
        <f>AQ14</f>
        <v>12</v>
      </c>
      <c r="AK13" s="24">
        <f>BD13</f>
        <v>3</v>
      </c>
      <c r="AL13" s="145">
        <f t="shared" si="5"/>
        <v>10</v>
      </c>
      <c r="AM13" s="145">
        <f t="shared" si="5"/>
        <v>3</v>
      </c>
      <c r="AN13" s="145">
        <f>SUM(M4,M7,M10,M16,M19,M22,M25,M28,M31,M34)</f>
        <v>4</v>
      </c>
      <c r="AO13" s="146">
        <f>SUM(L4,L7,L10,L16,L19,L22,L25,L28,L31,L34)</f>
        <v>9</v>
      </c>
      <c r="AP13" s="165">
        <f t="shared" si="1"/>
        <v>14</v>
      </c>
      <c r="AQ13" s="166">
        <f t="shared" si="1"/>
        <v>12</v>
      </c>
      <c r="AR13" s="223">
        <f>IF(AQ13=0,"",AP13/AQ13)</f>
        <v>1.1666666666666667</v>
      </c>
      <c r="AS13" s="173"/>
      <c r="AT13" s="141"/>
      <c r="AU13" s="178"/>
      <c r="AV13" s="183"/>
      <c r="AW13" s="187">
        <f>AP14*10000000-AQ14*100000+BJ13+BJ12</f>
        <v>118812012</v>
      </c>
      <c r="AX13" s="178"/>
      <c r="AY13" s="181">
        <f>IF(AW13&lt;AW16,7,6)</f>
        <v>6</v>
      </c>
      <c r="AZ13" s="178">
        <f>IF(AW13&lt;AW19,AY13,AY13-1)</f>
        <v>5</v>
      </c>
      <c r="BA13" s="181">
        <f>IF(AW13&lt;AW22,AZ13,AZ13-1)</f>
        <v>4</v>
      </c>
      <c r="BB13" s="178">
        <f>IF(AW13&lt;AW4,BA13,BA13-1)</f>
        <v>3</v>
      </c>
      <c r="BC13" s="181">
        <f>IF(AW13&lt;AW7,BB13,BB13-1)</f>
        <v>3</v>
      </c>
      <c r="BD13" s="178">
        <f>IF(AW13&lt;AW10,BC13,BC13-1)</f>
        <v>3</v>
      </c>
      <c r="BE13" s="181"/>
      <c r="BF13" s="178"/>
      <c r="BG13" s="181"/>
      <c r="BH13" s="178"/>
      <c r="BI13" s="178">
        <f>BH12+BH14</f>
        <v>10</v>
      </c>
      <c r="BJ13" s="178">
        <f>IF(AQ13&lt;&gt;0,ROUND(AP13/AQ13,1)*10000,AP13*10000)</f>
        <v>12000</v>
      </c>
      <c r="BK13" s="178">
        <f t="shared" si="3"/>
        <v>1.1666666666666667</v>
      </c>
      <c r="BL13" s="179" t="s">
        <v>31</v>
      </c>
      <c r="BM13" s="185"/>
      <c r="BN13" s="185"/>
    </row>
    <row r="14" spans="1:66" ht="16.5" customHeight="1" thickBot="1">
      <c r="A14" s="13"/>
      <c r="C14" s="14"/>
      <c r="D14" s="15"/>
      <c r="E14" s="382"/>
      <c r="F14" s="353">
        <f>T72</f>
        <v>3</v>
      </c>
      <c r="G14" s="354">
        <f>U72</f>
        <v>0</v>
      </c>
      <c r="H14" s="215">
        <f>T73</f>
        <v>3</v>
      </c>
      <c r="I14" s="216">
        <f>U73</f>
        <v>0</v>
      </c>
      <c r="J14" s="301">
        <f>T74</f>
        <v>0</v>
      </c>
      <c r="K14" s="302">
        <f>U74</f>
        <v>3</v>
      </c>
      <c r="L14" s="215" t="s">
        <v>6</v>
      </c>
      <c r="M14" s="216" t="s">
        <v>6</v>
      </c>
      <c r="N14" s="301">
        <f>T75</f>
        <v>3</v>
      </c>
      <c r="O14" s="302">
        <f>U75</f>
        <v>0</v>
      </c>
      <c r="P14" s="268">
        <f>T76</f>
        <v>0</v>
      </c>
      <c r="Q14" s="269">
        <f>U76</f>
        <v>0</v>
      </c>
      <c r="R14" s="253">
        <f>T77</f>
        <v>0</v>
      </c>
      <c r="S14" s="254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9</v>
      </c>
      <c r="AM14" s="157">
        <f t="shared" si="5"/>
        <v>3</v>
      </c>
      <c r="AN14" s="157">
        <f>SUM(M5,M8,M11,M17,M20,M23,M26,M29,M32,M35)</f>
        <v>3</v>
      </c>
      <c r="AO14" s="158">
        <f>SUM(L5,L8,L11,L17,L20,L23,L26,L29,L32,L35)</f>
        <v>9</v>
      </c>
      <c r="AP14" s="170">
        <f t="shared" si="1"/>
        <v>12</v>
      </c>
      <c r="AQ14" s="171">
        <f t="shared" si="1"/>
        <v>12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1</v>
      </c>
      <c r="AY14" s="181">
        <f t="shared" ref="AY14:AY35" si="6">IF(AW14&lt;AW17,7,6)</f>
        <v>6</v>
      </c>
      <c r="AZ14" s="189">
        <f>IF(L10&lt;M10,1,0)</f>
        <v>0</v>
      </c>
      <c r="BA14" s="191">
        <f>IF(L16&lt;M16,1,0)</f>
        <v>0</v>
      </c>
      <c r="BB14" s="189">
        <f>IF(L19&lt;M19,1,0)</f>
        <v>0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7</v>
      </c>
      <c r="BI14" s="178"/>
      <c r="BJ14" s="178"/>
      <c r="BK14" s="178"/>
      <c r="BL14" s="178"/>
      <c r="BM14" s="185"/>
      <c r="BN14" s="185"/>
    </row>
    <row r="15" spans="1:66" ht="15.75" customHeight="1" thickBot="1">
      <c r="A15" s="13"/>
      <c r="C15" s="14"/>
      <c r="D15" s="15"/>
      <c r="E15" s="380" t="s">
        <v>75</v>
      </c>
      <c r="F15" s="295">
        <f>P83</f>
        <v>94</v>
      </c>
      <c r="G15" s="296">
        <f>Q83</f>
        <v>89</v>
      </c>
      <c r="H15" s="205">
        <f>P84</f>
        <v>90</v>
      </c>
      <c r="I15" s="206">
        <f>Q84</f>
        <v>97</v>
      </c>
      <c r="J15" s="295">
        <f>P85</f>
        <v>97</v>
      </c>
      <c r="K15" s="296">
        <f>Q85</f>
        <v>97</v>
      </c>
      <c r="L15" s="205">
        <f>P86</f>
        <v>90</v>
      </c>
      <c r="M15" s="206">
        <f>Q86</f>
        <v>89</v>
      </c>
      <c r="N15" s="295" t="s">
        <v>6</v>
      </c>
      <c r="O15" s="296" t="s">
        <v>6</v>
      </c>
      <c r="P15" s="260" t="str">
        <f>P87</f>
        <v/>
      </c>
      <c r="Q15" s="261" t="str">
        <f>Q87</f>
        <v/>
      </c>
      <c r="R15" s="237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371</v>
      </c>
      <c r="AM15" s="159">
        <f t="shared" si="7"/>
        <v>372</v>
      </c>
      <c r="AN15" s="143">
        <f>SUM(O3,O6,O9,O12,O18,O21,O24,O27,O30,O33)</f>
        <v>275</v>
      </c>
      <c r="AO15" s="144">
        <f>SUM(N3,N6,N9,N12,N18,N21,N24,N27,N30,N33)</f>
        <v>318</v>
      </c>
      <c r="AP15" s="169">
        <f t="shared" si="1"/>
        <v>646</v>
      </c>
      <c r="AQ15" s="164">
        <f t="shared" si="1"/>
        <v>690</v>
      </c>
      <c r="AR15" s="223">
        <f>IF(AQ15=0,"",AP15/AQ15)</f>
        <v>0.93623188405797098</v>
      </c>
      <c r="AS15" s="172"/>
      <c r="AT15" s="141" t="s">
        <v>40</v>
      </c>
      <c r="AU15" s="180"/>
      <c r="AV15" s="180"/>
      <c r="AW15" s="188"/>
      <c r="AX15" s="180">
        <f>IF(F16&gt;G16,1,0)</f>
        <v>1</v>
      </c>
      <c r="AY15" s="181">
        <f>IF(AW15&lt;AW18,7,6)</f>
        <v>6</v>
      </c>
      <c r="AZ15" s="180">
        <f>IF(J16&gt;K16,1,0)</f>
        <v>0</v>
      </c>
      <c r="BA15" s="181">
        <f>IF(L16&gt;M16,1,0)</f>
        <v>1</v>
      </c>
      <c r="BB15" s="180">
        <f>IF(P16&gt;Q16,1,0)</f>
        <v>0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8</v>
      </c>
      <c r="BI15" s="178"/>
      <c r="BJ15" s="178">
        <f>IF(AQ15&lt;&gt;0,ROUND(AP15/AQ15,1)*10,AP15*10)</f>
        <v>9</v>
      </c>
      <c r="BK15" s="178">
        <f t="shared" si="3"/>
        <v>0.93623188405797098</v>
      </c>
      <c r="BL15" s="179" t="s">
        <v>41</v>
      </c>
      <c r="BM15" s="185"/>
      <c r="BN15" s="185"/>
    </row>
    <row r="16" spans="1:66" ht="15.75" customHeight="1">
      <c r="A16" s="13"/>
      <c r="C16" s="14"/>
      <c r="D16" s="15"/>
      <c r="E16" s="381"/>
      <c r="F16" s="297">
        <f>R83</f>
        <v>3</v>
      </c>
      <c r="G16" s="298">
        <f>S83</f>
        <v>1</v>
      </c>
      <c r="H16" s="207">
        <f>R84</f>
        <v>1</v>
      </c>
      <c r="I16" s="208">
        <f>S84</f>
        <v>3</v>
      </c>
      <c r="J16" s="297">
        <f>R85</f>
        <v>2</v>
      </c>
      <c r="K16" s="298">
        <f>S85</f>
        <v>3</v>
      </c>
      <c r="L16" s="207">
        <f>R86</f>
        <v>3</v>
      </c>
      <c r="M16" s="208">
        <f>S86</f>
        <v>1</v>
      </c>
      <c r="N16" s="297" t="s">
        <v>6</v>
      </c>
      <c r="O16" s="298" t="s">
        <v>6</v>
      </c>
      <c r="P16" s="262" t="str">
        <f>R87</f>
        <v/>
      </c>
      <c r="Q16" s="263" t="str">
        <f>S87</f>
        <v/>
      </c>
      <c r="R16" s="24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8</v>
      </c>
      <c r="AC16" s="24">
        <f>BA93+BE93</f>
        <v>3</v>
      </c>
      <c r="AD16" s="24">
        <f>BB93+BF93</f>
        <v>0</v>
      </c>
      <c r="AE16" s="24">
        <f>BC93+BG93</f>
        <v>1</v>
      </c>
      <c r="AF16" s="24">
        <f>BD93+BH93</f>
        <v>4</v>
      </c>
      <c r="AG16" s="24">
        <f>AP16</f>
        <v>12</v>
      </c>
      <c r="AH16" s="24">
        <f>AQ16</f>
        <v>18</v>
      </c>
      <c r="AI16" s="161">
        <f>AP17</f>
        <v>10</v>
      </c>
      <c r="AJ16" s="161">
        <f>AQ17</f>
        <v>14</v>
      </c>
      <c r="AK16" s="24">
        <f>BD16</f>
        <v>4</v>
      </c>
      <c r="AL16" s="145">
        <f t="shared" si="7"/>
        <v>9</v>
      </c>
      <c r="AM16" s="145">
        <f t="shared" si="7"/>
        <v>8</v>
      </c>
      <c r="AN16" s="145">
        <f>SUM(O4,O7,O10,O13,O19,O22,O25,O28,O31,O34)</f>
        <v>3</v>
      </c>
      <c r="AO16" s="146">
        <f>SUM(N4,N7,N10,N13,N19,N22,N25,N28,N31,N34)</f>
        <v>10</v>
      </c>
      <c r="AP16" s="165">
        <f t="shared" si="1"/>
        <v>12</v>
      </c>
      <c r="AQ16" s="166">
        <f t="shared" si="1"/>
        <v>18</v>
      </c>
      <c r="AR16" s="223">
        <f>IF(AQ16=0,"",AP16/AQ16)</f>
        <v>0.66666666666666663</v>
      </c>
      <c r="AS16" s="173"/>
      <c r="AT16" s="141"/>
      <c r="AU16" s="180"/>
      <c r="AV16" s="182"/>
      <c r="AW16" s="187">
        <f>AP17*10000000-AQ17*100000+BJ16+BJ15</f>
        <v>98607009</v>
      </c>
      <c r="AX16" s="180"/>
      <c r="AY16" s="181">
        <f>IF(AW16&lt;AW19,7,6)</f>
        <v>6</v>
      </c>
      <c r="AZ16" s="180">
        <f>IF(AW16&lt;AW22,AY16,AY16-1)</f>
        <v>5</v>
      </c>
      <c r="BA16" s="181">
        <f>IF(AW16&lt;AW4,AZ16,AZ16-1)</f>
        <v>4</v>
      </c>
      <c r="BB16" s="180">
        <f>IF(AW16&lt;AW7,BA16,BA16-1)</f>
        <v>4</v>
      </c>
      <c r="BC16" s="181">
        <f>IF(AW16&lt;AW10,BB16,BB16-1)</f>
        <v>4</v>
      </c>
      <c r="BD16" s="180">
        <f>IF(AW16&lt;AW13,BC16,BC16-1)</f>
        <v>4</v>
      </c>
      <c r="BE16" s="181"/>
      <c r="BF16" s="180"/>
      <c r="BG16" s="181"/>
      <c r="BH16" s="180"/>
      <c r="BI16" s="178">
        <f>BH15+BH17</f>
        <v>15</v>
      </c>
      <c r="BJ16" s="178">
        <f>IF(AQ16&lt;&gt;0,ROUND(AP16/AQ16,1)*10000,AP16*10000)</f>
        <v>7000</v>
      </c>
      <c r="BK16" s="178">
        <f t="shared" si="3"/>
        <v>0.66666666666666663</v>
      </c>
      <c r="BL16" s="179" t="s">
        <v>31</v>
      </c>
      <c r="BM16" s="185"/>
      <c r="BN16" s="185"/>
    </row>
    <row r="17" spans="1:67" ht="16.5" customHeight="1" thickBot="1">
      <c r="A17" s="13"/>
      <c r="C17" s="14"/>
      <c r="D17" s="15"/>
      <c r="E17" s="382"/>
      <c r="F17" s="301">
        <f>T83</f>
        <v>3</v>
      </c>
      <c r="G17" s="302">
        <f>U83</f>
        <v>0</v>
      </c>
      <c r="H17" s="79">
        <f>T84</f>
        <v>0</v>
      </c>
      <c r="I17" s="80">
        <f>U84</f>
        <v>3</v>
      </c>
      <c r="J17" s="301">
        <f>T85</f>
        <v>1</v>
      </c>
      <c r="K17" s="302">
        <f>U85</f>
        <v>2</v>
      </c>
      <c r="L17" s="79">
        <f>T86</f>
        <v>3</v>
      </c>
      <c r="M17" s="80">
        <f>U86</f>
        <v>0</v>
      </c>
      <c r="N17" s="301" t="s">
        <v>6</v>
      </c>
      <c r="O17" s="302" t="s">
        <v>6</v>
      </c>
      <c r="P17" s="268">
        <f>T87</f>
        <v>0</v>
      </c>
      <c r="Q17" s="269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7</v>
      </c>
      <c r="AM17" s="157">
        <f t="shared" si="7"/>
        <v>5</v>
      </c>
      <c r="AN17" s="157">
        <f>SUM(O5,O8,O11,O14,O20,O23,O26,O29,O32,O35)</f>
        <v>3</v>
      </c>
      <c r="AO17" s="158">
        <f>SUM(N5,N8,N11,N14,N20,N23,N26,N29,N32,N35)</f>
        <v>9</v>
      </c>
      <c r="AP17" s="170">
        <f t="shared" si="1"/>
        <v>10</v>
      </c>
      <c r="AQ17" s="171">
        <f t="shared" si="1"/>
        <v>14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1</v>
      </c>
      <c r="AY17" s="181">
        <f>IF(AW17&lt;AW20,7,6)</f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7</v>
      </c>
      <c r="BI17" s="178"/>
      <c r="BJ17" s="178"/>
      <c r="BK17" s="178"/>
      <c r="BL17" s="178"/>
      <c r="BM17" s="185"/>
      <c r="BN17" s="185"/>
    </row>
    <row r="18" spans="1:67" ht="15.75" hidden="1" customHeight="1" thickBot="1">
      <c r="A18" s="13"/>
      <c r="C18" s="14"/>
      <c r="D18" s="15"/>
      <c r="E18" s="401"/>
      <c r="F18" s="258"/>
      <c r="G18" s="270"/>
      <c r="H18" s="260"/>
      <c r="I18" s="261"/>
      <c r="J18" s="271"/>
      <c r="K18" s="270"/>
      <c r="L18" s="260"/>
      <c r="M18" s="261"/>
      <c r="N18" s="258"/>
      <c r="O18" s="272"/>
      <c r="P18" s="260"/>
      <c r="Q18" s="261"/>
      <c r="R18" s="237"/>
      <c r="S18" s="238"/>
      <c r="T18" s="239"/>
      <c r="U18" s="240"/>
      <c r="V18" s="19"/>
      <c r="W18" s="21"/>
      <c r="X18" s="22"/>
      <c r="Y18" s="70"/>
      <c r="Z18" s="71"/>
      <c r="AA18" s="71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/>
      <c r="AM18" s="159"/>
      <c r="AN18" s="143"/>
      <c r="AO18" s="144"/>
      <c r="AP18" s="169"/>
      <c r="AQ18" s="164"/>
      <c r="AR18" s="223"/>
      <c r="AS18" s="172"/>
      <c r="AT18" s="141"/>
      <c r="AU18" s="178"/>
      <c r="AV18" s="178"/>
      <c r="AW18" s="188"/>
      <c r="AX18" s="178"/>
      <c r="AY18" s="181"/>
      <c r="AZ18" s="178"/>
      <c r="BA18" s="181"/>
      <c r="BB18" s="178"/>
      <c r="BC18" s="181"/>
      <c r="BD18" s="178"/>
      <c r="BE18" s="181"/>
      <c r="BF18" s="178"/>
      <c r="BG18" s="181"/>
      <c r="BH18" s="178"/>
      <c r="BI18" s="178"/>
      <c r="BJ18" s="178"/>
      <c r="BK18" s="178"/>
      <c r="BL18" s="179"/>
      <c r="BM18" s="185"/>
      <c r="BN18" s="185"/>
    </row>
    <row r="19" spans="1:67" ht="15.75" hidden="1" customHeight="1">
      <c r="A19" s="13"/>
      <c r="C19" s="14"/>
      <c r="D19" s="15"/>
      <c r="E19" s="402"/>
      <c r="F19" s="273"/>
      <c r="G19" s="274"/>
      <c r="H19" s="262"/>
      <c r="I19" s="263"/>
      <c r="J19" s="273"/>
      <c r="K19" s="274"/>
      <c r="L19" s="262"/>
      <c r="M19" s="263"/>
      <c r="N19" s="259"/>
      <c r="O19" s="275"/>
      <c r="P19" s="262"/>
      <c r="Q19" s="263"/>
      <c r="R19" s="241"/>
      <c r="S19" s="242"/>
      <c r="T19" s="243"/>
      <c r="U19" s="244"/>
      <c r="V19" s="33"/>
      <c r="W19" s="35"/>
      <c r="X19" s="36"/>
      <c r="Y19" s="23"/>
      <c r="Z19" s="24"/>
      <c r="AA19" s="24"/>
      <c r="AB19" s="24"/>
      <c r="AC19" s="24"/>
      <c r="AD19" s="24"/>
      <c r="AE19" s="24"/>
      <c r="AF19" s="24"/>
      <c r="AG19" s="24"/>
      <c r="AH19" s="24"/>
      <c r="AI19" s="161"/>
      <c r="AJ19" s="161"/>
      <c r="AK19" s="24"/>
      <c r="AL19" s="145"/>
      <c r="AM19" s="145"/>
      <c r="AN19" s="145"/>
      <c r="AO19" s="146"/>
      <c r="AP19" s="165"/>
      <c r="AQ19" s="166"/>
      <c r="AR19" s="223"/>
      <c r="AS19" s="173"/>
      <c r="AT19" s="141"/>
      <c r="AU19" s="178"/>
      <c r="AV19" s="183"/>
      <c r="AW19" s="187"/>
      <c r="AX19" s="178"/>
      <c r="AY19" s="181"/>
      <c r="AZ19" s="178"/>
      <c r="BA19" s="181"/>
      <c r="BB19" s="178"/>
      <c r="BC19" s="181"/>
      <c r="BD19" s="178"/>
      <c r="BE19" s="181"/>
      <c r="BF19" s="178"/>
      <c r="BG19" s="181"/>
      <c r="BH19" s="178"/>
      <c r="BI19" s="178"/>
      <c r="BJ19" s="178"/>
      <c r="BK19" s="178"/>
      <c r="BL19" s="179"/>
      <c r="BM19" s="185"/>
      <c r="BN19" s="185"/>
    </row>
    <row r="20" spans="1:67" ht="16.5" hidden="1" customHeight="1" thickBot="1">
      <c r="A20" s="13"/>
      <c r="C20" s="14"/>
      <c r="D20" s="15"/>
      <c r="E20" s="403"/>
      <c r="F20" s="253"/>
      <c r="G20" s="276"/>
      <c r="H20" s="268"/>
      <c r="I20" s="269"/>
      <c r="J20" s="253"/>
      <c r="K20" s="276"/>
      <c r="L20" s="268"/>
      <c r="M20" s="269"/>
      <c r="N20" s="253"/>
      <c r="O20" s="276"/>
      <c r="P20" s="268"/>
      <c r="Q20" s="269"/>
      <c r="R20" s="253"/>
      <c r="S20" s="254"/>
      <c r="T20" s="255"/>
      <c r="U20" s="256"/>
      <c r="V20" s="83"/>
      <c r="W20" s="81"/>
      <c r="X20" s="82"/>
      <c r="Y20" s="53"/>
      <c r="Z20" s="54"/>
      <c r="AA20" s="54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/>
      <c r="AM20" s="157"/>
      <c r="AN20" s="157"/>
      <c r="AO20" s="158"/>
      <c r="AP20" s="170"/>
      <c r="AQ20" s="171"/>
      <c r="AR20" s="224"/>
      <c r="AS20" s="174"/>
      <c r="AT20" s="201"/>
      <c r="AU20" s="189"/>
      <c r="AV20" s="189"/>
      <c r="AW20" s="190"/>
      <c r="AX20" s="189"/>
      <c r="AY20" s="181"/>
      <c r="AZ20" s="189"/>
      <c r="BA20" s="191"/>
      <c r="BB20" s="189"/>
      <c r="BC20" s="191"/>
      <c r="BD20" s="189"/>
      <c r="BE20" s="181"/>
      <c r="BF20" s="178"/>
      <c r="BG20" s="181"/>
      <c r="BH20" s="178"/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17" t="str">
        <f>P105</f>
        <v/>
      </c>
      <c r="G21" s="211" t="str">
        <f>Q105</f>
        <v/>
      </c>
      <c r="H21" s="18" t="str">
        <f>P106</f>
        <v/>
      </c>
      <c r="I21" s="20" t="str">
        <f>Q106</f>
        <v/>
      </c>
      <c r="J21" s="217" t="str">
        <f>P107</f>
        <v/>
      </c>
      <c r="K21" s="211" t="str">
        <f>Q107</f>
        <v/>
      </c>
      <c r="L21" s="18" t="str">
        <f>P108</f>
        <v/>
      </c>
      <c r="M21" s="20" t="str">
        <f>Q108</f>
        <v/>
      </c>
      <c r="N21" s="16" t="str">
        <f>P109</f>
        <v/>
      </c>
      <c r="O21" s="17" t="str">
        <f>Q109</f>
        <v/>
      </c>
      <c r="P21" s="18" t="str">
        <f>P110</f>
        <v/>
      </c>
      <c r="Q21" s="20" t="str">
        <f>Q110</f>
        <v/>
      </c>
      <c r="R21" s="16" t="s">
        <v>6</v>
      </c>
      <c r="S21" s="21" t="s">
        <v>6</v>
      </c>
      <c r="T21" s="192"/>
      <c r="U21" s="194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8">SUM(F21,H21,J21,L21,N21,P21,T21,V21,X21,Z21)</f>
        <v>0</v>
      </c>
      <c r="AM21" s="143">
        <f t="shared" si="8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>
      <c r="A22" s="13"/>
      <c r="C22" s="14"/>
      <c r="D22" s="15"/>
      <c r="E22" s="381"/>
      <c r="F22" s="212" t="str">
        <f>R105</f>
        <v/>
      </c>
      <c r="G22" s="213" t="str">
        <f>S105</f>
        <v/>
      </c>
      <c r="H22" s="31" t="str">
        <f>R106</f>
        <v/>
      </c>
      <c r="I22" s="34" t="str">
        <f>S106</f>
        <v/>
      </c>
      <c r="J22" s="212" t="str">
        <f>R107</f>
        <v/>
      </c>
      <c r="K22" s="213" t="str">
        <f>S107</f>
        <v/>
      </c>
      <c r="L22" s="31" t="str">
        <f>R108</f>
        <v/>
      </c>
      <c r="M22" s="34" t="str">
        <f>S108</f>
        <v/>
      </c>
      <c r="N22" s="29" t="str">
        <f>R109</f>
        <v/>
      </c>
      <c r="O22" s="30" t="str">
        <f>S109</f>
        <v/>
      </c>
      <c r="P22" s="31" t="str">
        <f>R110</f>
        <v/>
      </c>
      <c r="Q22" s="34" t="str">
        <f>S110</f>
        <v/>
      </c>
      <c r="R22" s="29" t="s">
        <v>6</v>
      </c>
      <c r="S22" s="35" t="s">
        <v>6</v>
      </c>
      <c r="T22" s="195"/>
      <c r="U22" s="196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6</v>
      </c>
      <c r="AL22" s="142">
        <f t="shared" si="8"/>
        <v>0</v>
      </c>
      <c r="AM22" s="142">
        <f t="shared" si="8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7</v>
      </c>
      <c r="BD22" s="180">
        <f>IF(AW22&lt;AW19,BC22,BC22-1)</f>
        <v>6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222">
        <f>T105</f>
        <v>0</v>
      </c>
      <c r="G23" s="214">
        <f>U105</f>
        <v>0</v>
      </c>
      <c r="H23" s="46">
        <f>T106</f>
        <v>0</v>
      </c>
      <c r="I23" s="49">
        <f>U106</f>
        <v>0</v>
      </c>
      <c r="J23" s="222">
        <f>T107</f>
        <v>0</v>
      </c>
      <c r="K23" s="214">
        <f>U107</f>
        <v>0</v>
      </c>
      <c r="L23" s="46">
        <f>T108</f>
        <v>0</v>
      </c>
      <c r="M23" s="49">
        <f>U108</f>
        <v>0</v>
      </c>
      <c r="N23" s="44">
        <f>T109</f>
        <v>0</v>
      </c>
      <c r="O23" s="45">
        <f>U109</f>
        <v>0</v>
      </c>
      <c r="P23" s="46">
        <f>T110</f>
        <v>0</v>
      </c>
      <c r="Q23" s="49">
        <f>U110</f>
        <v>0</v>
      </c>
      <c r="R23" s="44" t="s">
        <v>6</v>
      </c>
      <c r="S23" s="50" t="s">
        <v>6</v>
      </c>
      <c r="T23" s="197"/>
      <c r="U23" s="193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8"/>
        <v>0</v>
      </c>
      <c r="AM23" s="160">
        <f t="shared" si="8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9">SUM(F24,H24,J24,L24,N24,P24,R24,V24,X24,Z24)</f>
        <v>0</v>
      </c>
      <c r="AM24" s="73">
        <f t="shared" si="9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2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2</v>
      </c>
      <c r="AL25" s="37">
        <f t="shared" si="9"/>
        <v>0</v>
      </c>
      <c r="AM25" s="37">
        <f t="shared" si="9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4</v>
      </c>
      <c r="BG25" s="28">
        <f>IF(AW25&lt;AW19,BF25,BF25-1)</f>
        <v>3</v>
      </c>
      <c r="BH25" s="14">
        <f>IF(AW25&lt;AW22,BG25,BG25-1)</f>
        <v>2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9"/>
        <v>0</v>
      </c>
      <c r="AM26" s="56">
        <f t="shared" si="9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0">SUM(F27,H27,J27,L27,N27,P27,R27,T27,X27,Z27)</f>
        <v>0</v>
      </c>
      <c r="AM27" s="73">
        <f t="shared" si="10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2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2</v>
      </c>
      <c r="AL28" s="37">
        <f t="shared" si="10"/>
        <v>0</v>
      </c>
      <c r="AM28" s="37">
        <f t="shared" si="10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5</v>
      </c>
      <c r="BF28" s="27">
        <f>IF(AW28&lt;AW19,BE28,BE28-1)</f>
        <v>4</v>
      </c>
      <c r="BG28" s="28">
        <f>IF(AW28&lt;AW22,BF28,BF28-1)</f>
        <v>3</v>
      </c>
      <c r="BH28" s="27">
        <f>IF(AW28&lt;AW25,BG28,BG28-1)</f>
        <v>2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0"/>
        <v>0</v>
      </c>
      <c r="AM29" s="84">
        <f t="shared" si="10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1">SUM(F30,H30,J30,L30,N30,P30,R30,T30,V30,Z30)</f>
        <v>0</v>
      </c>
      <c r="AM30" s="73">
        <f t="shared" si="11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2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2</v>
      </c>
      <c r="AL31" s="37">
        <f t="shared" si="11"/>
        <v>0</v>
      </c>
      <c r="AM31" s="37">
        <f t="shared" si="11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6</v>
      </c>
      <c r="BE31" s="28">
        <f>IF(AW31&lt;AW19,BD31,BD31-1)</f>
        <v>5</v>
      </c>
      <c r="BF31" s="87">
        <f>IF(AW31&lt;AW22,BE31,BE31-1)</f>
        <v>4</v>
      </c>
      <c r="BG31" s="28">
        <f>IF(AW31&lt;AW25,BF31,BF31-1)</f>
        <v>3</v>
      </c>
      <c r="BH31" s="87">
        <f>IF(AW31&lt;AW28,BG31,BG31-1)</f>
        <v>2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1"/>
        <v>0</v>
      </c>
      <c r="AM32" s="56">
        <f t="shared" si="11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5.75" hidden="1" customHeight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2">SUM(F33,H33,J33,L33,N33,P33,R33,T33,V33,X33)</f>
        <v>0</v>
      </c>
      <c r="AM33" s="73">
        <f t="shared" si="12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1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5.75" hidden="1" customHeight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1</v>
      </c>
      <c r="AL34" s="37">
        <f t="shared" si="12"/>
        <v>0</v>
      </c>
      <c r="AM34" s="37">
        <f t="shared" si="12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6</v>
      </c>
      <c r="BD34" s="27">
        <f>IF(AW34&lt;AW19,BC34,BC34-1)</f>
        <v>5</v>
      </c>
      <c r="BE34" s="28">
        <f>IF(AW34&lt;AW22,BD34,BD34-1)</f>
        <v>4</v>
      </c>
      <c r="BF34" s="27">
        <f>IF(AW34&lt;AW25,BE34,BE34-1)</f>
        <v>3</v>
      </c>
      <c r="BG34" s="28">
        <f>IF(AW34&lt;AW28,BF34,BF34-1)</f>
        <v>2</v>
      </c>
      <c r="BH34" s="27">
        <f>IF(AW34&lt;AW31,BG34,BG34-1)</f>
        <v>1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5" hidden="1" customHeight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2"/>
        <v>0</v>
      </c>
      <c r="AM35" s="56">
        <f t="shared" si="12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75" customHeight="1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 ht="12.75" customHeight="1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3.5" customHeight="1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3.5" customHeight="1" thickBot="1">
      <c r="A39" s="93"/>
      <c r="B39" s="136">
        <v>43507</v>
      </c>
      <c r="C39" s="94" t="s">
        <v>78</v>
      </c>
      <c r="D39" s="227" t="str">
        <f>E3</f>
        <v>TFC Warriors Kaiserslautern (N)</v>
      </c>
      <c r="E39" s="360" t="str">
        <f>E6</f>
        <v>TFC Kaiserslautern (MP)</v>
      </c>
      <c r="F39" s="95">
        <v>25</v>
      </c>
      <c r="G39" s="96">
        <v>0</v>
      </c>
      <c r="H39" s="97">
        <v>25</v>
      </c>
      <c r="I39" s="98">
        <v>0</v>
      </c>
      <c r="J39" s="95">
        <v>25</v>
      </c>
      <c r="K39" s="96">
        <v>0</v>
      </c>
      <c r="L39" s="97"/>
      <c r="M39" s="98"/>
      <c r="N39" s="95"/>
      <c r="O39" s="96"/>
      <c r="P39" s="99">
        <f>IF(F39="","",F39+H39+J39+L39+N39)</f>
        <v>75</v>
      </c>
      <c r="Q39" s="100">
        <f>IF(G39="","",G39+I39+K39+M39+O39)</f>
        <v>0</v>
      </c>
      <c r="R39" s="101">
        <f>IF(F39="","",AQ39+AS39+AU39+AW39+AY39)</f>
        <v>3</v>
      </c>
      <c r="S39" s="102">
        <f t="shared" ref="S39:S48" si="13">IF(G39="","",AR39+AT39+AV39+AX39+AZ39)</f>
        <v>0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3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394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6"/>
      <c r="AM39" s="399" t="str">
        <f t="shared" ref="AM39:AM48" ca="1" si="14">IF(U39&lt;&gt;"","",IF(C39&lt;&gt;"","verlegt",IF(B39&lt;TODAY(),"offen","")))</f>
        <v/>
      </c>
      <c r="AN39" s="400"/>
      <c r="AO39" s="397" t="str">
        <f ca="1">IF(U39&lt;&gt;"","",IF(C39="","",IF(C39&lt;TODAY(),"offen","")))</f>
        <v/>
      </c>
      <c r="AP39" s="398"/>
      <c r="AQ39" s="105">
        <f>IF(F39&gt;G39,1,0)</f>
        <v>1</v>
      </c>
      <c r="AR39" s="105">
        <f t="shared" ref="AR39:AR48" si="15">IF(G39&gt;F39,1,0)</f>
        <v>0</v>
      </c>
      <c r="AS39" s="14">
        <f t="shared" ref="AS39:AS48" si="16">IF(H39&gt;I39,1,0)</f>
        <v>1</v>
      </c>
      <c r="AT39" s="204">
        <f t="shared" ref="AT39:AT48" si="17">IF(I39&gt;H39,1,0)</f>
        <v>0</v>
      </c>
      <c r="AU39" s="105">
        <f t="shared" ref="AU39:AU48" si="18">IF(J39&gt;K39,1,0)</f>
        <v>1</v>
      </c>
      <c r="AV39" s="105">
        <f t="shared" ref="AV39:AV48" si="19">IF(K39&gt;J39,1,0)</f>
        <v>0</v>
      </c>
      <c r="AW39" s="14">
        <f t="shared" ref="AW39:AW48" si="20">IF(L39&gt;M39,1,0)</f>
        <v>0</v>
      </c>
      <c r="AX39" s="14">
        <f t="shared" ref="AX39:AX48" si="21">IF(M39&gt;L39,1,0)</f>
        <v>0</v>
      </c>
      <c r="AY39" s="105">
        <f t="shared" ref="AY39:AY48" si="22">IF(N39&gt;O39,1,0)</f>
        <v>0</v>
      </c>
      <c r="AZ39" s="105">
        <f t="shared" ref="AZ39:AZ48" si="23">IF(O39&gt;N39,1,0)</f>
        <v>0</v>
      </c>
      <c r="BA39" s="12">
        <f>IF(T39=3,1,0)</f>
        <v>1</v>
      </c>
      <c r="BB39" s="12">
        <f>IF(T39=2,1,0)</f>
        <v>0</v>
      </c>
      <c r="BC39" s="12">
        <f>IF(T39=1,1,0)</f>
        <v>0</v>
      </c>
      <c r="BD39" s="12">
        <f>IF(AND(T39=0,U39&lt;&gt;0),1,0)</f>
        <v>0</v>
      </c>
      <c r="BE39" s="12">
        <f>IF(U50=3,1,0)</f>
        <v>0</v>
      </c>
      <c r="BF39" s="12">
        <f>IF(U50=2,1,0)</f>
        <v>0</v>
      </c>
      <c r="BG39" s="12">
        <f>IF(U50=1,1,0)</f>
        <v>0</v>
      </c>
      <c r="BH39" s="12">
        <f>IF(AND(U50=0,T50&lt;&gt;0),1,0)</f>
        <v>1</v>
      </c>
      <c r="BI39" s="14"/>
    </row>
    <row r="40" spans="1:64" ht="13.5" customHeight="1" thickBot="1">
      <c r="A40" s="106"/>
      <c r="B40" s="137">
        <v>43402</v>
      </c>
      <c r="C40" s="107"/>
      <c r="D40" s="229" t="str">
        <f>D39</f>
        <v>TFC Warriors Kaiserslautern (N)</v>
      </c>
      <c r="E40" s="230" t="str">
        <f>E9</f>
        <v>VBC Kaiserslautern</v>
      </c>
      <c r="F40" s="108">
        <v>14</v>
      </c>
      <c r="G40" s="109">
        <v>25</v>
      </c>
      <c r="H40" s="110">
        <v>22</v>
      </c>
      <c r="I40" s="111">
        <v>25</v>
      </c>
      <c r="J40" s="108">
        <v>15</v>
      </c>
      <c r="K40" s="109">
        <v>25</v>
      </c>
      <c r="L40" s="110"/>
      <c r="M40" s="111"/>
      <c r="N40" s="108"/>
      <c r="O40" s="109"/>
      <c r="P40" s="112">
        <f t="shared" ref="P40:Q48" si="24">IF(F40="","",F40+H40+J40+L40+N40)</f>
        <v>51</v>
      </c>
      <c r="Q40" s="113">
        <f t="shared" si="24"/>
        <v>75</v>
      </c>
      <c r="R40" s="114">
        <f t="shared" ref="R40:R48" si="25">IF(F40="","",AQ40+AS40+AU40+AW40+AY40)</f>
        <v>0</v>
      </c>
      <c r="S40" s="115">
        <f t="shared" si="13"/>
        <v>3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3</v>
      </c>
      <c r="V40" s="404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6"/>
      <c r="AM40" s="407" t="str">
        <f t="shared" ca="1" si="14"/>
        <v/>
      </c>
      <c r="AN40" s="408"/>
      <c r="AO40" s="409" t="str">
        <f t="shared" ref="AO40:AO48" ca="1" si="26">IF(U40&lt;&gt;"","",IF(C40="","",IF(C40&lt;TODAY(),"offen","")))</f>
        <v/>
      </c>
      <c r="AP40" s="410"/>
      <c r="AQ40" s="105">
        <f t="shared" ref="AQ40:AQ48" si="27">IF(F40&gt;G40,1,0)</f>
        <v>0</v>
      </c>
      <c r="AR40" s="105">
        <f t="shared" si="15"/>
        <v>1</v>
      </c>
      <c r="AS40" s="14">
        <f t="shared" si="16"/>
        <v>0</v>
      </c>
      <c r="AT40" s="204">
        <f t="shared" si="17"/>
        <v>1</v>
      </c>
      <c r="AU40" s="105">
        <f t="shared" si="18"/>
        <v>0</v>
      </c>
      <c r="AV40" s="105">
        <f t="shared" si="19"/>
        <v>1</v>
      </c>
      <c r="AW40" s="14">
        <f t="shared" si="20"/>
        <v>0</v>
      </c>
      <c r="AX40" s="14">
        <f t="shared" si="21"/>
        <v>0</v>
      </c>
      <c r="AY40" s="105">
        <f t="shared" si="22"/>
        <v>0</v>
      </c>
      <c r="AZ40" s="105">
        <f t="shared" si="23"/>
        <v>0</v>
      </c>
      <c r="BA40" s="12">
        <f t="shared" ref="BA40:BA103" si="28">IF(T40=3,1,0)</f>
        <v>0</v>
      </c>
      <c r="BB40" s="12">
        <f t="shared" ref="BB40:BB103" si="29">IF(T40=2,1,0)</f>
        <v>0</v>
      </c>
      <c r="BC40" s="12">
        <f t="shared" ref="BC40:BC103" si="30">IF(T40=1,1,0)</f>
        <v>0</v>
      </c>
      <c r="BD40" s="12">
        <f>IF(AND(T40=0,U40&lt;&gt;0),1,0)</f>
        <v>1</v>
      </c>
      <c r="BE40" s="12">
        <f>IF(U61=3,1,0)</f>
        <v>0</v>
      </c>
      <c r="BF40" s="12">
        <f>IF(U61=2,1,0)</f>
        <v>0</v>
      </c>
      <c r="BG40" s="12">
        <f>IF(U61=1,1,0)</f>
        <v>0</v>
      </c>
      <c r="BH40" s="12">
        <f>IF(AND(U61=0,T61&lt;&gt;0),1,0)</f>
        <v>1</v>
      </c>
      <c r="BI40" s="14"/>
    </row>
    <row r="41" spans="1:64" ht="13.5" customHeight="1" thickBot="1">
      <c r="A41" s="106"/>
      <c r="B41" s="137">
        <v>43486</v>
      </c>
      <c r="C41" s="107"/>
      <c r="D41" s="357" t="str">
        <f>D39</f>
        <v>TFC Warriors Kaiserslautern (N)</v>
      </c>
      <c r="E41" s="230" t="str">
        <f>E12</f>
        <v>TuS Kriegsfeld</v>
      </c>
      <c r="F41" s="108">
        <v>0</v>
      </c>
      <c r="G41" s="109">
        <v>25</v>
      </c>
      <c r="H41" s="110">
        <v>0</v>
      </c>
      <c r="I41" s="111">
        <v>25</v>
      </c>
      <c r="J41" s="108">
        <v>0</v>
      </c>
      <c r="K41" s="109">
        <v>25</v>
      </c>
      <c r="L41" s="110"/>
      <c r="M41" s="111"/>
      <c r="N41" s="108"/>
      <c r="O41" s="109"/>
      <c r="P41" s="112">
        <f t="shared" si="24"/>
        <v>0</v>
      </c>
      <c r="Q41" s="113">
        <f t="shared" si="24"/>
        <v>75</v>
      </c>
      <c r="R41" s="114">
        <f t="shared" si="25"/>
        <v>0</v>
      </c>
      <c r="S41" s="115">
        <f t="shared" si="13"/>
        <v>3</v>
      </c>
      <c r="T41" s="103">
        <f t="shared" ref="T41:T104" si="31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104">
        <f t="shared" ref="U41:U104" si="32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3</v>
      </c>
      <c r="V41" s="404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6"/>
      <c r="AM41" s="407" t="str">
        <f t="shared" ca="1" si="14"/>
        <v/>
      </c>
      <c r="AN41" s="408"/>
      <c r="AO41" s="409" t="str">
        <f t="shared" ca="1" si="26"/>
        <v/>
      </c>
      <c r="AP41" s="410"/>
      <c r="AQ41" s="105">
        <f t="shared" si="27"/>
        <v>0</v>
      </c>
      <c r="AR41" s="105">
        <f t="shared" si="15"/>
        <v>1</v>
      </c>
      <c r="AS41" s="14">
        <f t="shared" si="16"/>
        <v>0</v>
      </c>
      <c r="AT41" s="204">
        <f t="shared" si="17"/>
        <v>1</v>
      </c>
      <c r="AU41" s="105">
        <f t="shared" si="18"/>
        <v>0</v>
      </c>
      <c r="AV41" s="105">
        <f t="shared" si="19"/>
        <v>1</v>
      </c>
      <c r="AW41" s="14">
        <f t="shared" si="20"/>
        <v>0</v>
      </c>
      <c r="AX41" s="14">
        <f t="shared" si="21"/>
        <v>0</v>
      </c>
      <c r="AY41" s="105">
        <f t="shared" si="22"/>
        <v>0</v>
      </c>
      <c r="AZ41" s="105">
        <f t="shared" si="23"/>
        <v>0</v>
      </c>
      <c r="BA41" s="12">
        <f t="shared" si="28"/>
        <v>0</v>
      </c>
      <c r="BB41" s="12">
        <f t="shared" si="29"/>
        <v>0</v>
      </c>
      <c r="BC41" s="12">
        <f t="shared" si="30"/>
        <v>0</v>
      </c>
      <c r="BD41" s="12">
        <f t="shared" ref="BD41:BD103" si="33">IF(AND(T41=0,U41&lt;&gt;0),1,0)</f>
        <v>1</v>
      </c>
      <c r="BE41" s="12">
        <f>IF(U72=3,1,0)</f>
        <v>0</v>
      </c>
      <c r="BF41" s="12">
        <f>IF(U72=2,1,0)</f>
        <v>0</v>
      </c>
      <c r="BG41" s="12">
        <f>IF(U72=1,1,0)</f>
        <v>0</v>
      </c>
      <c r="BH41" s="12">
        <f>IF(AND(U72=0,T72&lt;&gt;0),1,0)</f>
        <v>1</v>
      </c>
      <c r="BI41" s="14"/>
    </row>
    <row r="42" spans="1:64" ht="13.5" customHeight="1" thickBot="1">
      <c r="A42" s="106"/>
      <c r="B42" s="137">
        <v>43367</v>
      </c>
      <c r="C42" s="107"/>
      <c r="D42" s="229" t="str">
        <f>D41</f>
        <v>TFC Warriors Kaiserslautern (N)</v>
      </c>
      <c r="E42" s="230" t="str">
        <f>E15</f>
        <v>Erlenbach/Morlautern (N)</v>
      </c>
      <c r="F42" s="108">
        <v>22</v>
      </c>
      <c r="G42" s="109">
        <v>25</v>
      </c>
      <c r="H42" s="110">
        <v>22</v>
      </c>
      <c r="I42" s="111">
        <v>25</v>
      </c>
      <c r="J42" s="108">
        <v>25</v>
      </c>
      <c r="K42" s="109">
        <v>18</v>
      </c>
      <c r="L42" s="110">
        <v>21</v>
      </c>
      <c r="M42" s="111">
        <v>25</v>
      </c>
      <c r="N42" s="108"/>
      <c r="O42" s="109"/>
      <c r="P42" s="112">
        <f t="shared" si="24"/>
        <v>90</v>
      </c>
      <c r="Q42" s="113">
        <f t="shared" si="24"/>
        <v>93</v>
      </c>
      <c r="R42" s="114">
        <f t="shared" si="25"/>
        <v>1</v>
      </c>
      <c r="S42" s="115">
        <f t="shared" si="13"/>
        <v>3</v>
      </c>
      <c r="T42" s="103">
        <f t="shared" si="31"/>
        <v>0</v>
      </c>
      <c r="U42" s="104">
        <f t="shared" si="32"/>
        <v>3</v>
      </c>
      <c r="V42" s="404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6"/>
      <c r="AM42" s="407" t="str">
        <f t="shared" ca="1" si="14"/>
        <v/>
      </c>
      <c r="AN42" s="408"/>
      <c r="AO42" s="409" t="str">
        <f t="shared" ca="1" si="26"/>
        <v/>
      </c>
      <c r="AP42" s="410"/>
      <c r="AQ42" s="105">
        <f t="shared" si="27"/>
        <v>0</v>
      </c>
      <c r="AR42" s="105">
        <f t="shared" si="15"/>
        <v>1</v>
      </c>
      <c r="AS42" s="14">
        <f t="shared" si="16"/>
        <v>0</v>
      </c>
      <c r="AT42" s="204">
        <f t="shared" si="17"/>
        <v>1</v>
      </c>
      <c r="AU42" s="105">
        <f t="shared" si="18"/>
        <v>1</v>
      </c>
      <c r="AV42" s="105">
        <f t="shared" si="19"/>
        <v>0</v>
      </c>
      <c r="AW42" s="14">
        <f t="shared" si="20"/>
        <v>0</v>
      </c>
      <c r="AX42" s="14">
        <f t="shared" si="21"/>
        <v>1</v>
      </c>
      <c r="AY42" s="105">
        <f t="shared" si="22"/>
        <v>0</v>
      </c>
      <c r="AZ42" s="105">
        <f t="shared" si="23"/>
        <v>0</v>
      </c>
      <c r="BA42" s="12">
        <f t="shared" si="28"/>
        <v>0</v>
      </c>
      <c r="BB42" s="12">
        <f t="shared" si="29"/>
        <v>0</v>
      </c>
      <c r="BC42" s="12">
        <f t="shared" si="30"/>
        <v>0</v>
      </c>
      <c r="BD42" s="12">
        <f t="shared" si="33"/>
        <v>1</v>
      </c>
      <c r="BE42" s="12">
        <f>IF(U83=3,1,0)</f>
        <v>0</v>
      </c>
      <c r="BF42" s="12">
        <f>IF(U83=2,1,0)</f>
        <v>0</v>
      </c>
      <c r="BG42" s="12">
        <f>IF(U83=1,1,0)</f>
        <v>0</v>
      </c>
      <c r="BH42" s="12">
        <f>IF(AND(U83=0,T83&lt;&gt;0),1,0)</f>
        <v>1</v>
      </c>
      <c r="BI42" s="14"/>
    </row>
    <row r="43" spans="1:64" ht="13.5" hidden="1" customHeight="1" thickBot="1">
      <c r="A43" s="106"/>
      <c r="B43" s="137"/>
      <c r="C43" s="107"/>
      <c r="D43" s="229" t="str">
        <f>D41</f>
        <v>TFC Warriors Kaiserslautern (N)</v>
      </c>
      <c r="E43" s="230">
        <f>E18</f>
        <v>0</v>
      </c>
      <c r="F43" s="108"/>
      <c r="G43" s="109"/>
      <c r="H43" s="110"/>
      <c r="I43" s="111"/>
      <c r="J43" s="108"/>
      <c r="K43" s="109"/>
      <c r="L43" s="110"/>
      <c r="M43" s="111"/>
      <c r="N43" s="108"/>
      <c r="O43" s="109"/>
      <c r="P43" s="112" t="str">
        <f t="shared" si="24"/>
        <v/>
      </c>
      <c r="Q43" s="113" t="str">
        <f t="shared" si="24"/>
        <v/>
      </c>
      <c r="R43" s="114" t="str">
        <f t="shared" si="25"/>
        <v/>
      </c>
      <c r="S43" s="115" t="str">
        <f t="shared" si="13"/>
        <v/>
      </c>
      <c r="T43" s="103">
        <f t="shared" si="31"/>
        <v>0</v>
      </c>
      <c r="U43" s="104">
        <f t="shared" si="32"/>
        <v>0</v>
      </c>
      <c r="V43" s="404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6"/>
      <c r="AM43" s="407" t="str">
        <f t="shared" ca="1" si="14"/>
        <v/>
      </c>
      <c r="AN43" s="408"/>
      <c r="AO43" s="409" t="str">
        <f t="shared" ca="1" si="26"/>
        <v/>
      </c>
      <c r="AP43" s="410"/>
      <c r="AQ43" s="105">
        <f t="shared" si="27"/>
        <v>0</v>
      </c>
      <c r="AR43" s="105">
        <f t="shared" si="15"/>
        <v>0</v>
      </c>
      <c r="AS43" s="14">
        <f t="shared" si="16"/>
        <v>0</v>
      </c>
      <c r="AT43" s="204">
        <f t="shared" si="17"/>
        <v>0</v>
      </c>
      <c r="AU43" s="105">
        <f t="shared" si="18"/>
        <v>0</v>
      </c>
      <c r="AV43" s="105">
        <f t="shared" si="19"/>
        <v>0</v>
      </c>
      <c r="AW43" s="14">
        <f t="shared" si="20"/>
        <v>0</v>
      </c>
      <c r="AX43" s="14">
        <f t="shared" si="21"/>
        <v>0</v>
      </c>
      <c r="AY43" s="105">
        <f t="shared" si="22"/>
        <v>0</v>
      </c>
      <c r="AZ43" s="105">
        <f t="shared" si="23"/>
        <v>0</v>
      </c>
      <c r="BA43" s="12">
        <f t="shared" si="28"/>
        <v>0</v>
      </c>
      <c r="BB43" s="12">
        <f t="shared" si="29"/>
        <v>0</v>
      </c>
      <c r="BC43" s="12">
        <f t="shared" si="30"/>
        <v>0</v>
      </c>
      <c r="BD43" s="12">
        <f t="shared" si="33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0</v>
      </c>
      <c r="BI43" s="14"/>
    </row>
    <row r="44" spans="1:64" ht="13.5" hidden="1" customHeight="1" thickBot="1">
      <c r="A44" s="106"/>
      <c r="B44" s="137"/>
      <c r="C44" s="107"/>
      <c r="D44" s="229" t="str">
        <f>D43</f>
        <v>TFC Warriors Kaiserslautern (N)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4"/>
        <v/>
      </c>
      <c r="Q44" s="113" t="str">
        <f t="shared" si="24"/>
        <v/>
      </c>
      <c r="R44" s="114" t="str">
        <f t="shared" si="25"/>
        <v/>
      </c>
      <c r="S44" s="115" t="str">
        <f t="shared" si="13"/>
        <v/>
      </c>
      <c r="T44" s="103">
        <f t="shared" si="31"/>
        <v>0</v>
      </c>
      <c r="U44" s="104">
        <f t="shared" si="32"/>
        <v>0</v>
      </c>
      <c r="V44" s="404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6"/>
      <c r="AM44" s="407" t="str">
        <f t="shared" ca="1" si="14"/>
        <v/>
      </c>
      <c r="AN44" s="408"/>
      <c r="AO44" s="409" t="str">
        <f t="shared" ca="1" si="26"/>
        <v/>
      </c>
      <c r="AP44" s="410"/>
      <c r="AQ44" s="105">
        <f t="shared" si="27"/>
        <v>0</v>
      </c>
      <c r="AR44" s="105">
        <f t="shared" si="15"/>
        <v>0</v>
      </c>
      <c r="AS44" s="14">
        <f t="shared" si="16"/>
        <v>0</v>
      </c>
      <c r="AT44" s="204">
        <f t="shared" si="17"/>
        <v>0</v>
      </c>
      <c r="AU44" s="105">
        <f t="shared" si="18"/>
        <v>0</v>
      </c>
      <c r="AV44" s="105">
        <f t="shared" si="19"/>
        <v>0</v>
      </c>
      <c r="AW44" s="14">
        <f t="shared" si="20"/>
        <v>0</v>
      </c>
      <c r="AX44" s="14">
        <f t="shared" si="21"/>
        <v>0</v>
      </c>
      <c r="AY44" s="105">
        <f t="shared" si="22"/>
        <v>0</v>
      </c>
      <c r="AZ44" s="105">
        <f t="shared" si="23"/>
        <v>0</v>
      </c>
      <c r="BA44" s="12">
        <f t="shared" si="28"/>
        <v>0</v>
      </c>
      <c r="BB44" s="12">
        <f t="shared" si="29"/>
        <v>0</v>
      </c>
      <c r="BC44" s="12">
        <f t="shared" si="30"/>
        <v>0</v>
      </c>
      <c r="BD44" s="12">
        <f t="shared" si="33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3.5" hidden="1" customHeight="1" thickBot="1">
      <c r="A45" s="106"/>
      <c r="B45" s="137"/>
      <c r="C45" s="107"/>
      <c r="D45" s="229" t="str">
        <f>D43</f>
        <v>TFC Warriors Kaiserslautern (N)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4"/>
        <v/>
      </c>
      <c r="Q45" s="113" t="str">
        <f t="shared" si="24"/>
        <v/>
      </c>
      <c r="R45" s="114" t="str">
        <f t="shared" si="25"/>
        <v/>
      </c>
      <c r="S45" s="115" t="str">
        <f t="shared" si="13"/>
        <v/>
      </c>
      <c r="T45" s="103">
        <f t="shared" si="31"/>
        <v>0</v>
      </c>
      <c r="U45" s="104">
        <f t="shared" si="32"/>
        <v>0</v>
      </c>
      <c r="V45" s="404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6"/>
      <c r="AM45" s="407" t="str">
        <f t="shared" ca="1" si="14"/>
        <v/>
      </c>
      <c r="AN45" s="408"/>
      <c r="AO45" s="409" t="str">
        <f t="shared" ca="1" si="26"/>
        <v/>
      </c>
      <c r="AP45" s="410"/>
      <c r="AQ45" s="105">
        <f t="shared" si="27"/>
        <v>0</v>
      </c>
      <c r="AR45" s="105">
        <f t="shared" si="15"/>
        <v>0</v>
      </c>
      <c r="AS45" s="14">
        <f t="shared" si="16"/>
        <v>0</v>
      </c>
      <c r="AT45" s="204">
        <f t="shared" si="17"/>
        <v>0</v>
      </c>
      <c r="AU45" s="105">
        <f t="shared" si="18"/>
        <v>0</v>
      </c>
      <c r="AV45" s="105">
        <f t="shared" si="19"/>
        <v>0</v>
      </c>
      <c r="AW45" s="14">
        <f t="shared" si="20"/>
        <v>0</v>
      </c>
      <c r="AX45" s="14">
        <f t="shared" si="21"/>
        <v>0</v>
      </c>
      <c r="AY45" s="105">
        <f t="shared" si="22"/>
        <v>0</v>
      </c>
      <c r="AZ45" s="105">
        <f t="shared" si="23"/>
        <v>0</v>
      </c>
      <c r="BA45" s="12">
        <f t="shared" si="28"/>
        <v>0</v>
      </c>
      <c r="BB45" s="12">
        <f t="shared" si="29"/>
        <v>0</v>
      </c>
      <c r="BC45" s="12">
        <f t="shared" si="30"/>
        <v>0</v>
      </c>
      <c r="BD45" s="12">
        <f t="shared" si="33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3.5" hidden="1" customHeight="1" thickBot="1">
      <c r="A46" s="106"/>
      <c r="B46" s="137"/>
      <c r="C46" s="107"/>
      <c r="D46" s="229" t="str">
        <f>D45</f>
        <v>TFC Warriors Kaiserslautern (N)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4"/>
        <v/>
      </c>
      <c r="Q46" s="113" t="str">
        <f t="shared" si="24"/>
        <v/>
      </c>
      <c r="R46" s="114" t="str">
        <f t="shared" si="25"/>
        <v/>
      </c>
      <c r="S46" s="115" t="str">
        <f t="shared" si="13"/>
        <v/>
      </c>
      <c r="T46" s="103">
        <f t="shared" si="31"/>
        <v>0</v>
      </c>
      <c r="U46" s="104">
        <f t="shared" si="32"/>
        <v>0</v>
      </c>
      <c r="V46" s="404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6"/>
      <c r="AM46" s="407" t="str">
        <f t="shared" ca="1" si="14"/>
        <v/>
      </c>
      <c r="AN46" s="408"/>
      <c r="AO46" s="409" t="str">
        <f t="shared" ca="1" si="26"/>
        <v/>
      </c>
      <c r="AP46" s="410"/>
      <c r="AQ46" s="105">
        <f t="shared" si="27"/>
        <v>0</v>
      </c>
      <c r="AR46" s="105">
        <f t="shared" si="15"/>
        <v>0</v>
      </c>
      <c r="AS46" s="14">
        <f t="shared" si="16"/>
        <v>0</v>
      </c>
      <c r="AT46" s="204">
        <f t="shared" si="17"/>
        <v>0</v>
      </c>
      <c r="AU46" s="105">
        <f t="shared" si="18"/>
        <v>0</v>
      </c>
      <c r="AV46" s="105">
        <f t="shared" si="19"/>
        <v>0</v>
      </c>
      <c r="AW46" s="14">
        <f t="shared" si="20"/>
        <v>0</v>
      </c>
      <c r="AX46" s="14">
        <f t="shared" si="21"/>
        <v>0</v>
      </c>
      <c r="AY46" s="105">
        <f t="shared" si="22"/>
        <v>0</v>
      </c>
      <c r="AZ46" s="105">
        <f t="shared" si="23"/>
        <v>0</v>
      </c>
      <c r="BA46" s="12">
        <f t="shared" si="28"/>
        <v>0</v>
      </c>
      <c r="BB46" s="12">
        <f t="shared" si="29"/>
        <v>0</v>
      </c>
      <c r="BC46" s="12">
        <f t="shared" si="30"/>
        <v>0</v>
      </c>
      <c r="BD46" s="12">
        <f t="shared" si="33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3.5" hidden="1" customHeight="1" thickBot="1">
      <c r="A47" s="106"/>
      <c r="B47" s="137"/>
      <c r="C47" s="107"/>
      <c r="D47" s="229" t="str">
        <f>D45</f>
        <v>TFC Warriors Kaiserslautern (N)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4"/>
        <v/>
      </c>
      <c r="Q47" s="113" t="str">
        <f t="shared" si="24"/>
        <v/>
      </c>
      <c r="R47" s="114" t="str">
        <f t="shared" si="25"/>
        <v/>
      </c>
      <c r="S47" s="115" t="str">
        <f t="shared" si="13"/>
        <v/>
      </c>
      <c r="T47" s="103">
        <f t="shared" si="31"/>
        <v>0</v>
      </c>
      <c r="U47" s="104">
        <f t="shared" si="32"/>
        <v>0</v>
      </c>
      <c r="V47" s="404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6"/>
      <c r="AM47" s="407" t="str">
        <f t="shared" ca="1" si="14"/>
        <v/>
      </c>
      <c r="AN47" s="408"/>
      <c r="AO47" s="409" t="str">
        <f t="shared" ca="1" si="26"/>
        <v/>
      </c>
      <c r="AP47" s="410"/>
      <c r="AQ47" s="105">
        <f t="shared" si="27"/>
        <v>0</v>
      </c>
      <c r="AR47" s="105">
        <f t="shared" si="15"/>
        <v>0</v>
      </c>
      <c r="AS47" s="14">
        <f t="shared" si="16"/>
        <v>0</v>
      </c>
      <c r="AT47" s="204">
        <f t="shared" si="17"/>
        <v>0</v>
      </c>
      <c r="AU47" s="105">
        <f t="shared" si="18"/>
        <v>0</v>
      </c>
      <c r="AV47" s="105">
        <f t="shared" si="19"/>
        <v>0</v>
      </c>
      <c r="AW47" s="14">
        <f t="shared" si="20"/>
        <v>0</v>
      </c>
      <c r="AX47" s="14">
        <f t="shared" si="21"/>
        <v>0</v>
      </c>
      <c r="AY47" s="105">
        <f t="shared" si="22"/>
        <v>0</v>
      </c>
      <c r="AZ47" s="105">
        <f t="shared" si="23"/>
        <v>0</v>
      </c>
      <c r="BA47" s="12">
        <f t="shared" si="28"/>
        <v>0</v>
      </c>
      <c r="BB47" s="12">
        <f t="shared" si="29"/>
        <v>0</v>
      </c>
      <c r="BC47" s="12">
        <f t="shared" si="30"/>
        <v>0</v>
      </c>
      <c r="BD47" s="12">
        <f t="shared" si="33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13.5" hidden="1" customHeight="1" thickBot="1">
      <c r="A48" s="116"/>
      <c r="B48" s="138"/>
      <c r="C48" s="117"/>
      <c r="D48" s="229" t="str">
        <f>D47</f>
        <v>TFC Warriors Kaiserslautern (N)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4"/>
        <v/>
      </c>
      <c r="Q48" s="123" t="str">
        <f t="shared" si="24"/>
        <v/>
      </c>
      <c r="R48" s="124" t="str">
        <f t="shared" si="25"/>
        <v/>
      </c>
      <c r="S48" s="125" t="str">
        <f t="shared" si="13"/>
        <v/>
      </c>
      <c r="T48" s="103">
        <f t="shared" si="31"/>
        <v>0</v>
      </c>
      <c r="U48" s="104">
        <f t="shared" si="32"/>
        <v>0</v>
      </c>
      <c r="V48" s="415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7"/>
      <c r="AM48" s="411" t="str">
        <f t="shared" ca="1" si="14"/>
        <v/>
      </c>
      <c r="AN48" s="412"/>
      <c r="AO48" s="413" t="str">
        <f t="shared" ca="1" si="26"/>
        <v/>
      </c>
      <c r="AP48" s="414"/>
      <c r="AQ48" s="105">
        <f t="shared" si="27"/>
        <v>0</v>
      </c>
      <c r="AR48" s="105">
        <f t="shared" si="15"/>
        <v>0</v>
      </c>
      <c r="AS48" s="14">
        <f t="shared" si="16"/>
        <v>0</v>
      </c>
      <c r="AT48" s="204">
        <f t="shared" si="17"/>
        <v>0</v>
      </c>
      <c r="AU48" s="105">
        <f t="shared" si="18"/>
        <v>0</v>
      </c>
      <c r="AV48" s="105">
        <f t="shared" si="19"/>
        <v>0</v>
      </c>
      <c r="AW48" s="14">
        <f t="shared" si="20"/>
        <v>0</v>
      </c>
      <c r="AX48" s="14">
        <f t="shared" si="21"/>
        <v>0</v>
      </c>
      <c r="AY48" s="105">
        <f t="shared" si="22"/>
        <v>0</v>
      </c>
      <c r="AZ48" s="105">
        <f t="shared" si="23"/>
        <v>0</v>
      </c>
      <c r="BA48" s="12">
        <f t="shared" si="28"/>
        <v>0</v>
      </c>
      <c r="BB48" s="12">
        <f t="shared" si="29"/>
        <v>0</v>
      </c>
      <c r="BC48" s="12">
        <f t="shared" si="30"/>
        <v>0</v>
      </c>
      <c r="BD48" s="12">
        <f t="shared" si="33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3.5" customHeight="1" thickBot="1">
      <c r="A49" s="13"/>
      <c r="C49" s="14"/>
      <c r="D49" s="218"/>
      <c r="E49" s="218"/>
      <c r="T49" s="103">
        <f t="shared" si="31"/>
        <v>0</v>
      </c>
      <c r="U49" s="104">
        <f t="shared" si="32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4">SUM(BA39:BA48)</f>
        <v>1</v>
      </c>
      <c r="BB49" s="128">
        <f t="shared" si="34"/>
        <v>0</v>
      </c>
      <c r="BC49" s="128">
        <f t="shared" si="34"/>
        <v>0</v>
      </c>
      <c r="BD49" s="128">
        <f t="shared" si="34"/>
        <v>3</v>
      </c>
      <c r="BE49" s="128">
        <f t="shared" si="34"/>
        <v>0</v>
      </c>
      <c r="BF49" s="128">
        <f t="shared" si="34"/>
        <v>0</v>
      </c>
      <c r="BG49" s="128">
        <f t="shared" si="34"/>
        <v>0</v>
      </c>
      <c r="BH49" s="128">
        <f t="shared" si="34"/>
        <v>4</v>
      </c>
      <c r="BI49" s="14">
        <f>SUM(BA49:BH49)</f>
        <v>8</v>
      </c>
    </row>
    <row r="50" spans="1:61" ht="13.5" customHeight="1" thickBot="1">
      <c r="A50" s="93"/>
      <c r="B50" s="136">
        <v>43353</v>
      </c>
      <c r="C50" s="129" t="s">
        <v>78</v>
      </c>
      <c r="D50" s="233" t="str">
        <f>E6</f>
        <v>TFC Kaiserslautern (MP)</v>
      </c>
      <c r="E50" s="360" t="str">
        <f>E3</f>
        <v>TFC Warriors Kaiserslautern (N)</v>
      </c>
      <c r="F50" s="97">
        <v>25</v>
      </c>
      <c r="G50" s="98">
        <v>0</v>
      </c>
      <c r="H50" s="95">
        <v>25</v>
      </c>
      <c r="I50" s="96">
        <v>0</v>
      </c>
      <c r="J50" s="97">
        <v>25</v>
      </c>
      <c r="K50" s="98">
        <v>0</v>
      </c>
      <c r="L50" s="95"/>
      <c r="M50" s="96"/>
      <c r="N50" s="97"/>
      <c r="O50" s="98"/>
      <c r="P50" s="101">
        <f>IF(F50="","",F50+H50+J50+L50+N50)</f>
        <v>75</v>
      </c>
      <c r="Q50" s="102">
        <f t="shared" ref="Q50:Q59" si="35">IF(G50="","",G50+I50+K50+M50+O50)</f>
        <v>0</v>
      </c>
      <c r="R50" s="101">
        <f>IF(F50="","",AQ50+AS50+AU50+AW50+AY50)</f>
        <v>3</v>
      </c>
      <c r="S50" s="102">
        <f t="shared" ref="S50:S59" si="36">IF(G50="","",AR50+AT50+AV50+AX50+AZ50)</f>
        <v>0</v>
      </c>
      <c r="T50" s="103">
        <f t="shared" si="31"/>
        <v>3</v>
      </c>
      <c r="U50" s="104">
        <f t="shared" si="32"/>
        <v>0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7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8">IF(F50&gt;G50,1,0)</f>
        <v>1</v>
      </c>
      <c r="AR50" s="105">
        <f t="shared" ref="AR50:AR59" si="39">IF(G50&gt;F50,1,0)</f>
        <v>0</v>
      </c>
      <c r="AS50" s="14">
        <f t="shared" ref="AS50:AS59" si="40">IF(H50&gt;I50,1,0)</f>
        <v>1</v>
      </c>
      <c r="AT50" s="204">
        <f t="shared" ref="AT50:AT59" si="41">IF(I50&gt;H50,1,0)</f>
        <v>0</v>
      </c>
      <c r="AU50" s="105">
        <f t="shared" ref="AU50:AU59" si="42">IF(J50&gt;K50,1,0)</f>
        <v>1</v>
      </c>
      <c r="AV50" s="105">
        <f t="shared" ref="AV50:AV59" si="43">IF(K50&gt;J50,1,0)</f>
        <v>0</v>
      </c>
      <c r="AW50" s="14">
        <f t="shared" ref="AW50:AW59" si="44">IF(L50&gt;M50,1,0)</f>
        <v>0</v>
      </c>
      <c r="AX50" s="14">
        <f t="shared" ref="AX50:AX59" si="45">IF(M50&gt;L50,1,0)</f>
        <v>0</v>
      </c>
      <c r="AY50" s="105">
        <f t="shared" ref="AY50:AY59" si="46">IF(N50&gt;O50,1,0)</f>
        <v>0</v>
      </c>
      <c r="AZ50" s="105">
        <f t="shared" ref="AZ50:AZ59" si="47">IF(O50&gt;N50,1,0)</f>
        <v>0</v>
      </c>
      <c r="BA50" s="12">
        <f t="shared" si="28"/>
        <v>1</v>
      </c>
      <c r="BB50" s="12">
        <f t="shared" si="29"/>
        <v>0</v>
      </c>
      <c r="BC50" s="12">
        <f t="shared" si="30"/>
        <v>0</v>
      </c>
      <c r="BD50" s="12">
        <f t="shared" si="33"/>
        <v>0</v>
      </c>
      <c r="BE50" s="12">
        <f>IF(U39=3,1,0)</f>
        <v>0</v>
      </c>
      <c r="BF50" s="12">
        <f>IF(U39=2,1,0)</f>
        <v>0</v>
      </c>
      <c r="BG50" s="12">
        <f>IF(U39=1,1,0)</f>
        <v>0</v>
      </c>
      <c r="BH50" s="12">
        <f>IF(AND(U39=0,T39&lt;&gt;0),1,0)</f>
        <v>1</v>
      </c>
      <c r="BI50" s="14"/>
    </row>
    <row r="51" spans="1:61" ht="13.5" customHeight="1" thickBot="1">
      <c r="A51" s="106"/>
      <c r="B51" s="137">
        <v>43612</v>
      </c>
      <c r="C51" s="162"/>
      <c r="D51" s="234" t="str">
        <f>D50</f>
        <v>TFC Kaiserslautern (MP)</v>
      </c>
      <c r="E51" s="230" t="str">
        <f>E9</f>
        <v>VBC Kaiserslautern</v>
      </c>
      <c r="F51" s="110">
        <v>25</v>
      </c>
      <c r="G51" s="111">
        <v>23</v>
      </c>
      <c r="H51" s="108">
        <v>25</v>
      </c>
      <c r="I51" s="109">
        <v>21</v>
      </c>
      <c r="J51" s="110">
        <v>25</v>
      </c>
      <c r="K51" s="111">
        <v>21</v>
      </c>
      <c r="L51" s="108"/>
      <c r="M51" s="109"/>
      <c r="N51" s="110"/>
      <c r="O51" s="111"/>
      <c r="P51" s="114">
        <f t="shared" ref="P51:P59" si="48">IF(F51="","",F51+H51+J51+L51+N51)</f>
        <v>75</v>
      </c>
      <c r="Q51" s="115">
        <f t="shared" si="35"/>
        <v>65</v>
      </c>
      <c r="R51" s="114">
        <f t="shared" ref="R51:R59" si="49">IF(F51="","",AQ51+AS51+AU51+AW51+AY51)</f>
        <v>3</v>
      </c>
      <c r="S51" s="115">
        <f t="shared" si="36"/>
        <v>0</v>
      </c>
      <c r="T51" s="103">
        <f t="shared" si="31"/>
        <v>3</v>
      </c>
      <c r="U51" s="104">
        <f t="shared" si="32"/>
        <v>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ca="1">IF(U51&lt;&gt;"","",IF(C51&lt;&gt;"","verlegt",IF(B53&lt;TODAY(),"offen","")))</f>
        <v/>
      </c>
      <c r="AN51" s="367"/>
      <c r="AO51" s="368" t="str">
        <f t="shared" ref="AO51:AO59" ca="1" si="50">IF(U51&lt;&gt;"","",IF(C51="","",IF(C51&lt;TODAY(),"offen","")))</f>
        <v/>
      </c>
      <c r="AP51" s="368"/>
      <c r="AQ51" s="105">
        <f t="shared" si="38"/>
        <v>1</v>
      </c>
      <c r="AR51" s="105">
        <f t="shared" si="39"/>
        <v>0</v>
      </c>
      <c r="AS51" s="14">
        <f t="shared" si="40"/>
        <v>1</v>
      </c>
      <c r="AT51" s="204">
        <f t="shared" si="41"/>
        <v>0</v>
      </c>
      <c r="AU51" s="105">
        <f t="shared" si="42"/>
        <v>1</v>
      </c>
      <c r="AV51" s="105">
        <f t="shared" si="43"/>
        <v>0</v>
      </c>
      <c r="AW51" s="14">
        <f t="shared" si="44"/>
        <v>0</v>
      </c>
      <c r="AX51" s="14">
        <f t="shared" si="45"/>
        <v>0</v>
      </c>
      <c r="AY51" s="105">
        <f t="shared" si="46"/>
        <v>0</v>
      </c>
      <c r="AZ51" s="105">
        <f t="shared" si="47"/>
        <v>0</v>
      </c>
      <c r="BA51" s="12">
        <f t="shared" si="28"/>
        <v>1</v>
      </c>
      <c r="BB51" s="12">
        <f t="shared" si="29"/>
        <v>0</v>
      </c>
      <c r="BC51" s="12">
        <f t="shared" si="30"/>
        <v>0</v>
      </c>
      <c r="BD51" s="12">
        <f t="shared" si="33"/>
        <v>0</v>
      </c>
      <c r="BE51" s="12">
        <f>IF(U62=3,1,0)</f>
        <v>0</v>
      </c>
      <c r="BF51" s="12">
        <f>IF(U62=2,1,0)</f>
        <v>0</v>
      </c>
      <c r="BG51" s="12">
        <f>IF(U62=1,1,0)</f>
        <v>0</v>
      </c>
      <c r="BH51" s="12">
        <f>IF(AND(U62=0,T62&lt;&gt;0),1,0)</f>
        <v>1</v>
      </c>
      <c r="BI51" s="14"/>
    </row>
    <row r="52" spans="1:61" ht="13.5" customHeight="1" thickBot="1">
      <c r="A52" s="106"/>
      <c r="B52" s="137">
        <v>43549</v>
      </c>
      <c r="C52" s="130"/>
      <c r="D52" s="234" t="str">
        <f t="shared" ref="D52:D59" si="51">D51</f>
        <v>TFC Kaiserslautern (MP)</v>
      </c>
      <c r="E52" s="230" t="str">
        <f>E12</f>
        <v>TuS Kriegsfeld</v>
      </c>
      <c r="F52" s="110">
        <v>25</v>
      </c>
      <c r="G52" s="111">
        <v>12</v>
      </c>
      <c r="H52" s="108">
        <v>25</v>
      </c>
      <c r="I52" s="109">
        <v>10</v>
      </c>
      <c r="J52" s="110">
        <v>25</v>
      </c>
      <c r="K52" s="111">
        <v>19</v>
      </c>
      <c r="L52" s="108"/>
      <c r="M52" s="109"/>
      <c r="N52" s="110"/>
      <c r="O52" s="111"/>
      <c r="P52" s="114">
        <f t="shared" si="48"/>
        <v>75</v>
      </c>
      <c r="Q52" s="115">
        <f t="shared" si="35"/>
        <v>41</v>
      </c>
      <c r="R52" s="114">
        <f t="shared" si="49"/>
        <v>3</v>
      </c>
      <c r="S52" s="115">
        <f t="shared" si="36"/>
        <v>0</v>
      </c>
      <c r="T52" s="103">
        <f t="shared" si="31"/>
        <v>3</v>
      </c>
      <c r="U52" s="104">
        <f t="shared" si="32"/>
        <v>0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7"/>
        <v/>
      </c>
      <c r="AN52" s="367"/>
      <c r="AO52" s="368" t="str">
        <f t="shared" ca="1" si="50"/>
        <v/>
      </c>
      <c r="AP52" s="368"/>
      <c r="AQ52" s="105">
        <f t="shared" si="38"/>
        <v>1</v>
      </c>
      <c r="AR52" s="105">
        <f t="shared" si="39"/>
        <v>0</v>
      </c>
      <c r="AS52" s="14">
        <f t="shared" si="40"/>
        <v>1</v>
      </c>
      <c r="AT52" s="204">
        <f t="shared" si="41"/>
        <v>0</v>
      </c>
      <c r="AU52" s="105">
        <f t="shared" si="42"/>
        <v>1</v>
      </c>
      <c r="AV52" s="105">
        <f t="shared" si="43"/>
        <v>0</v>
      </c>
      <c r="AW52" s="14">
        <f t="shared" si="44"/>
        <v>0</v>
      </c>
      <c r="AX52" s="14">
        <f t="shared" si="45"/>
        <v>0</v>
      </c>
      <c r="AY52" s="105">
        <f t="shared" si="46"/>
        <v>0</v>
      </c>
      <c r="AZ52" s="105">
        <f t="shared" si="47"/>
        <v>0</v>
      </c>
      <c r="BA52" s="12">
        <f t="shared" si="28"/>
        <v>1</v>
      </c>
      <c r="BB52" s="12">
        <f t="shared" si="29"/>
        <v>0</v>
      </c>
      <c r="BC52" s="12">
        <f t="shared" si="30"/>
        <v>0</v>
      </c>
      <c r="BD52" s="12">
        <f t="shared" si="33"/>
        <v>0</v>
      </c>
      <c r="BE52" s="12">
        <f>IF(U73=3,1,0)</f>
        <v>0</v>
      </c>
      <c r="BF52" s="12">
        <f>IF(U73=2,1,0)</f>
        <v>0</v>
      </c>
      <c r="BG52" s="12">
        <f>IF(U73=1,1,0)</f>
        <v>0</v>
      </c>
      <c r="BH52" s="12">
        <f>IF(AND(U73=0,T73&lt;&gt;0),1,0)</f>
        <v>1</v>
      </c>
      <c r="BI52" s="14"/>
    </row>
    <row r="53" spans="1:61" ht="13.5" customHeight="1" thickBot="1">
      <c r="A53" s="106"/>
      <c r="B53" s="137">
        <v>43430</v>
      </c>
      <c r="C53" s="130"/>
      <c r="D53" s="234" t="str">
        <f t="shared" si="51"/>
        <v>TFC Kaiserslautern (MP)</v>
      </c>
      <c r="E53" s="230" t="str">
        <f>E15</f>
        <v>Erlenbach/Morlautern (N)</v>
      </c>
      <c r="F53" s="108">
        <v>26</v>
      </c>
      <c r="G53" s="111">
        <v>24</v>
      </c>
      <c r="H53" s="108">
        <v>25</v>
      </c>
      <c r="I53" s="109">
        <v>21</v>
      </c>
      <c r="J53" s="110">
        <v>25</v>
      </c>
      <c r="K53" s="111">
        <v>23</v>
      </c>
      <c r="L53" s="108"/>
      <c r="M53" s="109"/>
      <c r="N53" s="110"/>
      <c r="O53" s="111"/>
      <c r="P53" s="114">
        <f t="shared" si="48"/>
        <v>76</v>
      </c>
      <c r="Q53" s="115">
        <f t="shared" si="35"/>
        <v>68</v>
      </c>
      <c r="R53" s="114">
        <f t="shared" si="49"/>
        <v>3</v>
      </c>
      <c r="S53" s="115">
        <f t="shared" si="36"/>
        <v>0</v>
      </c>
      <c r="T53" s="103">
        <f t="shared" si="31"/>
        <v>3</v>
      </c>
      <c r="U53" s="104">
        <f t="shared" si="32"/>
        <v>0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ca="1">IF(U53&lt;&gt;"","",IF(C53&lt;&gt;"","verlegt",IF(#REF!&lt;TODAY(),"offen","")))</f>
        <v/>
      </c>
      <c r="AN53" s="372"/>
      <c r="AO53" s="368" t="str">
        <f t="shared" ca="1" si="50"/>
        <v/>
      </c>
      <c r="AP53" s="368"/>
      <c r="AQ53" s="105">
        <f t="shared" si="38"/>
        <v>1</v>
      </c>
      <c r="AR53" s="105">
        <f t="shared" si="39"/>
        <v>0</v>
      </c>
      <c r="AS53" s="14">
        <f t="shared" si="40"/>
        <v>1</v>
      </c>
      <c r="AT53" s="204">
        <f t="shared" si="41"/>
        <v>0</v>
      </c>
      <c r="AU53" s="105">
        <f t="shared" si="42"/>
        <v>1</v>
      </c>
      <c r="AV53" s="105">
        <f t="shared" si="43"/>
        <v>0</v>
      </c>
      <c r="AW53" s="14">
        <f t="shared" si="44"/>
        <v>0</v>
      </c>
      <c r="AX53" s="14">
        <f t="shared" si="45"/>
        <v>0</v>
      </c>
      <c r="AY53" s="105">
        <f t="shared" si="46"/>
        <v>0</v>
      </c>
      <c r="AZ53" s="105">
        <f t="shared" si="47"/>
        <v>0</v>
      </c>
      <c r="BA53" s="12">
        <f t="shared" si="28"/>
        <v>1</v>
      </c>
      <c r="BB53" s="12">
        <f t="shared" si="29"/>
        <v>0</v>
      </c>
      <c r="BC53" s="12">
        <f t="shared" si="30"/>
        <v>0</v>
      </c>
      <c r="BD53" s="12">
        <f t="shared" si="33"/>
        <v>0</v>
      </c>
      <c r="BE53" s="12">
        <f>IF(U84=3,1,0)</f>
        <v>1</v>
      </c>
      <c r="BF53" s="12">
        <f>IF(U84=2,1,0)</f>
        <v>0</v>
      </c>
      <c r="BG53" s="12">
        <f>IF(U84=1,1,0)</f>
        <v>0</v>
      </c>
      <c r="BH53" s="12">
        <f>IF(AND(U84=0,T84&lt;&gt;0),1,0)</f>
        <v>0</v>
      </c>
      <c r="BI53" s="14"/>
    </row>
    <row r="54" spans="1:61" ht="13.5" hidden="1" customHeight="1" thickBot="1">
      <c r="A54" s="106"/>
      <c r="B54" s="137"/>
      <c r="C54" s="130"/>
      <c r="D54" s="234" t="str">
        <f t="shared" si="51"/>
        <v>TFC Kaiserslautern (MP)</v>
      </c>
      <c r="E54" s="230">
        <f>E18</f>
        <v>0</v>
      </c>
      <c r="F54" s="110"/>
      <c r="G54" s="111"/>
      <c r="H54" s="108"/>
      <c r="I54" s="109"/>
      <c r="J54" s="110"/>
      <c r="K54" s="111"/>
      <c r="L54" s="108"/>
      <c r="M54" s="109"/>
      <c r="N54" s="110"/>
      <c r="O54" s="111"/>
      <c r="P54" s="114" t="str">
        <f t="shared" si="48"/>
        <v/>
      </c>
      <c r="Q54" s="115" t="str">
        <f t="shared" si="35"/>
        <v/>
      </c>
      <c r="R54" s="114" t="str">
        <f t="shared" si="49"/>
        <v/>
      </c>
      <c r="S54" s="115" t="str">
        <f t="shared" si="36"/>
        <v/>
      </c>
      <c r="T54" s="103">
        <f t="shared" si="31"/>
        <v>0</v>
      </c>
      <c r="U54" s="104">
        <f t="shared" si="32"/>
        <v>0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7"/>
        <v/>
      </c>
      <c r="AN54" s="367"/>
      <c r="AO54" s="368" t="str">
        <f t="shared" ca="1" si="50"/>
        <v/>
      </c>
      <c r="AP54" s="368"/>
      <c r="AQ54" s="105">
        <f t="shared" si="38"/>
        <v>0</v>
      </c>
      <c r="AR54" s="105">
        <f t="shared" si="39"/>
        <v>0</v>
      </c>
      <c r="AS54" s="14">
        <f t="shared" si="40"/>
        <v>0</v>
      </c>
      <c r="AT54" s="204">
        <f t="shared" si="41"/>
        <v>0</v>
      </c>
      <c r="AU54" s="105">
        <f t="shared" si="42"/>
        <v>0</v>
      </c>
      <c r="AV54" s="105">
        <f t="shared" si="43"/>
        <v>0</v>
      </c>
      <c r="AW54" s="14">
        <f t="shared" si="44"/>
        <v>0</v>
      </c>
      <c r="AX54" s="14">
        <f t="shared" si="45"/>
        <v>0</v>
      </c>
      <c r="AY54" s="105">
        <f t="shared" si="46"/>
        <v>0</v>
      </c>
      <c r="AZ54" s="105">
        <f t="shared" si="47"/>
        <v>0</v>
      </c>
      <c r="BA54" s="12">
        <f t="shared" si="28"/>
        <v>0</v>
      </c>
      <c r="BB54" s="12">
        <f t="shared" si="29"/>
        <v>0</v>
      </c>
      <c r="BC54" s="12">
        <f t="shared" si="30"/>
        <v>0</v>
      </c>
      <c r="BD54" s="12">
        <f t="shared" si="33"/>
        <v>0</v>
      </c>
      <c r="BE54" s="12">
        <f>IF(U95=3,1,0)</f>
        <v>0</v>
      </c>
      <c r="BF54" s="12">
        <f>IF(U95=2,1,0)</f>
        <v>0</v>
      </c>
      <c r="BG54" s="12">
        <f>IF(U95=1,1,0)</f>
        <v>0</v>
      </c>
      <c r="BH54" s="12">
        <f>IF(AND(U95=0,T95&lt;&gt;0),1,0)</f>
        <v>0</v>
      </c>
      <c r="BI54" s="14"/>
    </row>
    <row r="55" spans="1:61" ht="13.5" hidden="1" customHeight="1" thickBot="1">
      <c r="A55" s="106"/>
      <c r="B55" s="137"/>
      <c r="C55" s="130"/>
      <c r="D55" s="234" t="str">
        <f t="shared" si="51"/>
        <v>TFC Kaiserslautern (MP)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8"/>
        <v/>
      </c>
      <c r="Q55" s="115" t="str">
        <f t="shared" si="35"/>
        <v/>
      </c>
      <c r="R55" s="114" t="str">
        <f t="shared" si="49"/>
        <v/>
      </c>
      <c r="S55" s="115" t="str">
        <f t="shared" si="36"/>
        <v/>
      </c>
      <c r="T55" s="103">
        <f t="shared" si="31"/>
        <v>0</v>
      </c>
      <c r="U55" s="104">
        <f t="shared" si="32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7"/>
        <v/>
      </c>
      <c r="AN55" s="367"/>
      <c r="AO55" s="368" t="str">
        <f t="shared" ca="1" si="50"/>
        <v/>
      </c>
      <c r="AP55" s="368"/>
      <c r="AQ55" s="105">
        <f t="shared" si="38"/>
        <v>0</v>
      </c>
      <c r="AR55" s="105">
        <f t="shared" si="39"/>
        <v>0</v>
      </c>
      <c r="AS55" s="14">
        <f t="shared" si="40"/>
        <v>0</v>
      </c>
      <c r="AT55" s="204">
        <f t="shared" si="41"/>
        <v>0</v>
      </c>
      <c r="AU55" s="105">
        <f t="shared" si="42"/>
        <v>0</v>
      </c>
      <c r="AV55" s="105">
        <f t="shared" si="43"/>
        <v>0</v>
      </c>
      <c r="AW55" s="14">
        <f t="shared" si="44"/>
        <v>0</v>
      </c>
      <c r="AX55" s="14">
        <f t="shared" si="45"/>
        <v>0</v>
      </c>
      <c r="AY55" s="105">
        <f t="shared" si="46"/>
        <v>0</v>
      </c>
      <c r="AZ55" s="105">
        <f t="shared" si="47"/>
        <v>0</v>
      </c>
      <c r="BA55" s="12">
        <f t="shared" si="28"/>
        <v>0</v>
      </c>
      <c r="BB55" s="12">
        <f t="shared" si="29"/>
        <v>0</v>
      </c>
      <c r="BC55" s="12">
        <f t="shared" si="30"/>
        <v>0</v>
      </c>
      <c r="BD55" s="12">
        <f t="shared" si="33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3.5" hidden="1" customHeight="1" thickBot="1">
      <c r="A56" s="106"/>
      <c r="B56" s="137"/>
      <c r="C56" s="130"/>
      <c r="D56" s="234" t="str">
        <f t="shared" si="51"/>
        <v>TFC Kaiserslautern (MP)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8"/>
        <v/>
      </c>
      <c r="Q56" s="115" t="str">
        <f t="shared" si="35"/>
        <v/>
      </c>
      <c r="R56" s="114" t="str">
        <f t="shared" si="49"/>
        <v/>
      </c>
      <c r="S56" s="115" t="str">
        <f t="shared" si="36"/>
        <v/>
      </c>
      <c r="T56" s="103">
        <f t="shared" si="31"/>
        <v>0</v>
      </c>
      <c r="U56" s="104">
        <f t="shared" si="32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7"/>
        <v/>
      </c>
      <c r="AN56" s="367"/>
      <c r="AO56" s="368" t="str">
        <f t="shared" ca="1" si="50"/>
        <v/>
      </c>
      <c r="AP56" s="368"/>
      <c r="AQ56" s="105">
        <f t="shared" si="38"/>
        <v>0</v>
      </c>
      <c r="AR56" s="105">
        <f t="shared" si="39"/>
        <v>0</v>
      </c>
      <c r="AS56" s="14">
        <f t="shared" si="40"/>
        <v>0</v>
      </c>
      <c r="AT56" s="204">
        <f t="shared" si="41"/>
        <v>0</v>
      </c>
      <c r="AU56" s="105">
        <f t="shared" si="42"/>
        <v>0</v>
      </c>
      <c r="AV56" s="105">
        <f t="shared" si="43"/>
        <v>0</v>
      </c>
      <c r="AW56" s="14">
        <f t="shared" si="44"/>
        <v>0</v>
      </c>
      <c r="AX56" s="14">
        <f t="shared" si="45"/>
        <v>0</v>
      </c>
      <c r="AY56" s="105">
        <f t="shared" si="46"/>
        <v>0</v>
      </c>
      <c r="AZ56" s="105">
        <f t="shared" si="47"/>
        <v>0</v>
      </c>
      <c r="BA56" s="12">
        <f t="shared" si="28"/>
        <v>0</v>
      </c>
      <c r="BB56" s="12">
        <f t="shared" si="29"/>
        <v>0</v>
      </c>
      <c r="BC56" s="12">
        <f t="shared" si="30"/>
        <v>0</v>
      </c>
      <c r="BD56" s="12">
        <f t="shared" si="33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3.5" hidden="1" customHeight="1" thickBot="1">
      <c r="A57" s="106"/>
      <c r="B57" s="137"/>
      <c r="C57" s="130"/>
      <c r="D57" s="234" t="str">
        <f t="shared" si="51"/>
        <v>TFC Kaiserslautern (MP)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8"/>
        <v/>
      </c>
      <c r="Q57" s="115" t="str">
        <f t="shared" si="35"/>
        <v/>
      </c>
      <c r="R57" s="114" t="str">
        <f t="shared" si="49"/>
        <v/>
      </c>
      <c r="S57" s="115" t="str">
        <f t="shared" si="36"/>
        <v/>
      </c>
      <c r="T57" s="103">
        <f t="shared" si="31"/>
        <v>0</v>
      </c>
      <c r="U57" s="104">
        <f t="shared" si="32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7"/>
        <v/>
      </c>
      <c r="AN57" s="367"/>
      <c r="AO57" s="368" t="str">
        <f t="shared" ca="1" si="50"/>
        <v/>
      </c>
      <c r="AP57" s="368"/>
      <c r="AQ57" s="105">
        <f t="shared" si="38"/>
        <v>0</v>
      </c>
      <c r="AR57" s="105">
        <f t="shared" si="39"/>
        <v>0</v>
      </c>
      <c r="AS57" s="14">
        <f t="shared" si="40"/>
        <v>0</v>
      </c>
      <c r="AT57" s="204">
        <f t="shared" si="41"/>
        <v>0</v>
      </c>
      <c r="AU57" s="105">
        <f t="shared" si="42"/>
        <v>0</v>
      </c>
      <c r="AV57" s="105">
        <f t="shared" si="43"/>
        <v>0</v>
      </c>
      <c r="AW57" s="14">
        <f t="shared" si="44"/>
        <v>0</v>
      </c>
      <c r="AX57" s="14">
        <f t="shared" si="45"/>
        <v>0</v>
      </c>
      <c r="AY57" s="105">
        <f t="shared" si="46"/>
        <v>0</v>
      </c>
      <c r="AZ57" s="105">
        <f t="shared" si="47"/>
        <v>0</v>
      </c>
      <c r="BA57" s="12">
        <f t="shared" si="28"/>
        <v>0</v>
      </c>
      <c r="BB57" s="12">
        <f t="shared" si="29"/>
        <v>0</v>
      </c>
      <c r="BC57" s="12">
        <f t="shared" si="30"/>
        <v>0</v>
      </c>
      <c r="BD57" s="12">
        <f t="shared" si="33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3.5" hidden="1" customHeight="1" thickBot="1">
      <c r="A58" s="106"/>
      <c r="B58" s="137"/>
      <c r="C58" s="130"/>
      <c r="D58" s="234" t="str">
        <f t="shared" si="51"/>
        <v>TFC Kaiserslautern (MP)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8"/>
        <v/>
      </c>
      <c r="Q58" s="115" t="str">
        <f t="shared" si="35"/>
        <v/>
      </c>
      <c r="R58" s="114" t="str">
        <f t="shared" si="49"/>
        <v/>
      </c>
      <c r="S58" s="115" t="str">
        <f t="shared" si="36"/>
        <v/>
      </c>
      <c r="T58" s="103">
        <f t="shared" si="31"/>
        <v>0</v>
      </c>
      <c r="U58" s="104">
        <f t="shared" si="32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7"/>
        <v/>
      </c>
      <c r="AN58" s="367"/>
      <c r="AO58" s="368" t="str">
        <f t="shared" ca="1" si="50"/>
        <v/>
      </c>
      <c r="AP58" s="368"/>
      <c r="AQ58" s="105">
        <f t="shared" si="38"/>
        <v>0</v>
      </c>
      <c r="AR58" s="105">
        <f t="shared" si="39"/>
        <v>0</v>
      </c>
      <c r="AS58" s="14">
        <f t="shared" si="40"/>
        <v>0</v>
      </c>
      <c r="AT58" s="204">
        <f t="shared" si="41"/>
        <v>0</v>
      </c>
      <c r="AU58" s="105">
        <f t="shared" si="42"/>
        <v>0</v>
      </c>
      <c r="AV58" s="105">
        <f t="shared" si="43"/>
        <v>0</v>
      </c>
      <c r="AW58" s="14">
        <f t="shared" si="44"/>
        <v>0</v>
      </c>
      <c r="AX58" s="14">
        <f t="shared" si="45"/>
        <v>0</v>
      </c>
      <c r="AY58" s="105">
        <f t="shared" si="46"/>
        <v>0</v>
      </c>
      <c r="AZ58" s="105">
        <f t="shared" si="47"/>
        <v>0</v>
      </c>
      <c r="BA58" s="12">
        <f t="shared" si="28"/>
        <v>0</v>
      </c>
      <c r="BB58" s="12">
        <f t="shared" si="29"/>
        <v>0</v>
      </c>
      <c r="BC58" s="12">
        <f t="shared" si="30"/>
        <v>0</v>
      </c>
      <c r="BD58" s="12">
        <f t="shared" si="33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3.5" hidden="1" customHeight="1" thickBot="1">
      <c r="A59" s="116"/>
      <c r="B59" s="138"/>
      <c r="C59" s="131"/>
      <c r="D59" s="235" t="str">
        <f t="shared" si="51"/>
        <v>TFC Kaiserslautern (MP)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8"/>
        <v/>
      </c>
      <c r="Q59" s="125" t="str">
        <f t="shared" si="35"/>
        <v/>
      </c>
      <c r="R59" s="124" t="str">
        <f t="shared" si="49"/>
        <v/>
      </c>
      <c r="S59" s="125" t="str">
        <f t="shared" si="36"/>
        <v/>
      </c>
      <c r="T59" s="103">
        <f t="shared" si="31"/>
        <v>0</v>
      </c>
      <c r="U59" s="104">
        <f t="shared" si="32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7"/>
        <v/>
      </c>
      <c r="AN59" s="370"/>
      <c r="AO59" s="371" t="str">
        <f t="shared" ca="1" si="50"/>
        <v/>
      </c>
      <c r="AP59" s="371"/>
      <c r="AQ59" s="105">
        <f t="shared" si="38"/>
        <v>0</v>
      </c>
      <c r="AR59" s="105">
        <f t="shared" si="39"/>
        <v>0</v>
      </c>
      <c r="AS59" s="14">
        <f t="shared" si="40"/>
        <v>0</v>
      </c>
      <c r="AT59" s="204">
        <f t="shared" si="41"/>
        <v>0</v>
      </c>
      <c r="AU59" s="105">
        <f t="shared" si="42"/>
        <v>0</v>
      </c>
      <c r="AV59" s="105">
        <f t="shared" si="43"/>
        <v>0</v>
      </c>
      <c r="AW59" s="14">
        <f t="shared" si="44"/>
        <v>0</v>
      </c>
      <c r="AX59" s="14">
        <f t="shared" si="45"/>
        <v>0</v>
      </c>
      <c r="AY59" s="105">
        <f t="shared" si="46"/>
        <v>0</v>
      </c>
      <c r="AZ59" s="105">
        <f t="shared" si="47"/>
        <v>0</v>
      </c>
      <c r="BA59" s="12">
        <f t="shared" si="28"/>
        <v>0</v>
      </c>
      <c r="BB59" s="12">
        <f t="shared" si="29"/>
        <v>0</v>
      </c>
      <c r="BC59" s="12">
        <f t="shared" si="30"/>
        <v>0</v>
      </c>
      <c r="BD59" s="12">
        <f t="shared" si="33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3.5" customHeight="1" thickBot="1">
      <c r="A60" s="13"/>
      <c r="C60" s="14"/>
      <c r="D60" s="218"/>
      <c r="E60" s="218"/>
      <c r="T60" s="103">
        <f t="shared" si="31"/>
        <v>0</v>
      </c>
      <c r="U60" s="104">
        <f t="shared" si="32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2">SUM(BA50:BA59)</f>
        <v>4</v>
      </c>
      <c r="BB60" s="128">
        <f t="shared" si="52"/>
        <v>0</v>
      </c>
      <c r="BC60" s="128">
        <f t="shared" si="52"/>
        <v>0</v>
      </c>
      <c r="BD60" s="128">
        <f t="shared" si="52"/>
        <v>0</v>
      </c>
      <c r="BE60" s="128">
        <f t="shared" si="52"/>
        <v>1</v>
      </c>
      <c r="BF60" s="128">
        <f t="shared" si="52"/>
        <v>0</v>
      </c>
      <c r="BG60" s="128">
        <f t="shared" si="52"/>
        <v>0</v>
      </c>
      <c r="BH60" s="128">
        <f t="shared" si="52"/>
        <v>3</v>
      </c>
      <c r="BI60" s="14">
        <f>SUM(BA60:BH60)</f>
        <v>8</v>
      </c>
    </row>
    <row r="61" spans="1:61" ht="13.5" customHeight="1" thickBot="1">
      <c r="A61" s="93"/>
      <c r="B61" s="136">
        <v>43566</v>
      </c>
      <c r="C61" s="129"/>
      <c r="D61" s="233" t="str">
        <f>E9</f>
        <v>VBC Kaiserslautern</v>
      </c>
      <c r="E61" s="360" t="str">
        <f>E3</f>
        <v>TFC Warriors Kaiserslautern (N)</v>
      </c>
      <c r="F61" s="97">
        <v>25</v>
      </c>
      <c r="G61" s="98">
        <v>0</v>
      </c>
      <c r="H61" s="95">
        <v>25</v>
      </c>
      <c r="I61" s="96">
        <v>0</v>
      </c>
      <c r="J61" s="97">
        <v>25</v>
      </c>
      <c r="K61" s="98">
        <v>0</v>
      </c>
      <c r="L61" s="95"/>
      <c r="M61" s="96"/>
      <c r="N61" s="97"/>
      <c r="O61" s="98"/>
      <c r="P61" s="101">
        <f>IF(F61="","",F61+H61+J61+L61+N61)</f>
        <v>75</v>
      </c>
      <c r="Q61" s="102">
        <f t="shared" ref="Q61:Q70" si="53">IF(G61="","",G61+I61+K61+M61+O61)</f>
        <v>0</v>
      </c>
      <c r="R61" s="101">
        <f>IF(F61="","",AQ61+AS61+AU61+AW61+AY61)</f>
        <v>3</v>
      </c>
      <c r="S61" s="102">
        <f t="shared" ref="S61:S70" si="54">IF(G61="","",AR61+AT61+AV61+AX61+AZ61)</f>
        <v>0</v>
      </c>
      <c r="T61" s="103">
        <f t="shared" si="31"/>
        <v>3</v>
      </c>
      <c r="U61" s="104">
        <f t="shared" si="32"/>
        <v>0</v>
      </c>
      <c r="V61" s="394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6"/>
      <c r="AM61" s="399" t="str">
        <f t="shared" ref="AM61:AM70" ca="1" si="55">IF(U61&lt;&gt;"","",IF(C61&lt;&gt;"","verlegt",IF(B61&lt;TODAY(),"offen","")))</f>
        <v/>
      </c>
      <c r="AN61" s="400"/>
      <c r="AO61" s="397" t="str">
        <f ca="1">IF(U61&lt;&gt;"","",IF(C61="","",IF(C61&lt;TODAY(),"offen","")))</f>
        <v/>
      </c>
      <c r="AP61" s="398"/>
      <c r="AQ61" s="105">
        <f t="shared" ref="AQ61:AQ70" si="56">IF(F61&gt;G61,1,0)</f>
        <v>1</v>
      </c>
      <c r="AR61" s="105">
        <f t="shared" ref="AR61:AR70" si="57">IF(G61&gt;F61,1,0)</f>
        <v>0</v>
      </c>
      <c r="AS61" s="14">
        <f t="shared" ref="AS61:AS70" si="58">IF(H61&gt;I61,1,0)</f>
        <v>1</v>
      </c>
      <c r="AT61" s="204">
        <f t="shared" ref="AT61:AT70" si="59">IF(I61&gt;H61,1,0)</f>
        <v>0</v>
      </c>
      <c r="AU61" s="105">
        <f t="shared" ref="AU61:AU70" si="60">IF(J61&gt;K61,1,0)</f>
        <v>1</v>
      </c>
      <c r="AV61" s="105">
        <f t="shared" ref="AV61:AV70" si="61">IF(K61&gt;J61,1,0)</f>
        <v>0</v>
      </c>
      <c r="AW61" s="14">
        <f t="shared" ref="AW61:AW70" si="62">IF(L61&gt;M61,1,0)</f>
        <v>0</v>
      </c>
      <c r="AX61" s="14">
        <f t="shared" ref="AX61:AX70" si="63">IF(M61&gt;L61,1,0)</f>
        <v>0</v>
      </c>
      <c r="AY61" s="105">
        <f t="shared" ref="AY61:AY70" si="64">IF(N61&gt;O61,1,0)</f>
        <v>0</v>
      </c>
      <c r="AZ61" s="105">
        <f t="shared" ref="AZ61:AZ70" si="65">IF(O61&gt;N61,1,0)</f>
        <v>0</v>
      </c>
      <c r="BA61" s="12">
        <f t="shared" si="28"/>
        <v>1</v>
      </c>
      <c r="BB61" s="12">
        <f t="shared" si="29"/>
        <v>0</v>
      </c>
      <c r="BC61" s="12">
        <f t="shared" si="30"/>
        <v>0</v>
      </c>
      <c r="BD61" s="12">
        <f t="shared" si="33"/>
        <v>0</v>
      </c>
      <c r="BE61" s="12">
        <f>IF(U40=3,1,0)</f>
        <v>1</v>
      </c>
      <c r="BF61" s="12">
        <f>IF(U40=2,1,0)</f>
        <v>0</v>
      </c>
      <c r="BG61" s="12">
        <f>IF(U40=1,1,0)</f>
        <v>0</v>
      </c>
      <c r="BH61" s="12">
        <f>IF(AND(U40=0,T40&lt;&gt;0),1,0)</f>
        <v>0</v>
      </c>
      <c r="BI61" s="14"/>
    </row>
    <row r="62" spans="1:61" ht="13.5" customHeight="1" thickBot="1">
      <c r="A62" s="106"/>
      <c r="B62" s="137">
        <v>43489</v>
      </c>
      <c r="C62" s="162"/>
      <c r="D62" s="234" t="str">
        <f>D61</f>
        <v>VBC Kaiserslautern</v>
      </c>
      <c r="E62" s="321" t="str">
        <f>E6</f>
        <v>TFC Kaiserslautern (MP)</v>
      </c>
      <c r="F62" s="110">
        <v>25</v>
      </c>
      <c r="G62" s="111">
        <v>0</v>
      </c>
      <c r="H62" s="108">
        <v>25</v>
      </c>
      <c r="I62" s="109">
        <v>0</v>
      </c>
      <c r="J62" s="110">
        <v>25</v>
      </c>
      <c r="K62" s="111">
        <v>0</v>
      </c>
      <c r="L62" s="108"/>
      <c r="M62" s="109"/>
      <c r="N62" s="110"/>
      <c r="O62" s="111"/>
      <c r="P62" s="114">
        <f t="shared" ref="P62:P70" si="66">IF(F62="","",F62+H62+J62+L62+N62)</f>
        <v>75</v>
      </c>
      <c r="Q62" s="115">
        <f t="shared" si="53"/>
        <v>0</v>
      </c>
      <c r="R62" s="114">
        <f t="shared" ref="R62:R70" si="67">IF(F62="","",AQ62+AS62+AU62+AW62+AY62)</f>
        <v>3</v>
      </c>
      <c r="S62" s="115">
        <f t="shared" si="54"/>
        <v>0</v>
      </c>
      <c r="T62" s="103">
        <f t="shared" si="31"/>
        <v>3</v>
      </c>
      <c r="U62" s="104">
        <f t="shared" si="32"/>
        <v>0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5"/>
        <v/>
      </c>
      <c r="AN62" s="367"/>
      <c r="AO62" s="368" t="str">
        <f t="shared" ref="AO62:AO70" ca="1" si="68">IF(U62&lt;&gt;"","",IF(C62="","",IF(C62&lt;TODAY(),"offen","")))</f>
        <v/>
      </c>
      <c r="AP62" s="368"/>
      <c r="AQ62" s="105">
        <f t="shared" si="56"/>
        <v>1</v>
      </c>
      <c r="AR62" s="105">
        <f t="shared" si="57"/>
        <v>0</v>
      </c>
      <c r="AS62" s="14">
        <f t="shared" si="58"/>
        <v>1</v>
      </c>
      <c r="AT62" s="204">
        <f t="shared" si="59"/>
        <v>0</v>
      </c>
      <c r="AU62" s="105">
        <f t="shared" si="60"/>
        <v>1</v>
      </c>
      <c r="AV62" s="105">
        <f t="shared" si="61"/>
        <v>0</v>
      </c>
      <c r="AW62" s="14">
        <f t="shared" si="62"/>
        <v>0</v>
      </c>
      <c r="AX62" s="14">
        <f t="shared" si="63"/>
        <v>0</v>
      </c>
      <c r="AY62" s="105">
        <f t="shared" si="64"/>
        <v>0</v>
      </c>
      <c r="AZ62" s="105">
        <f t="shared" si="65"/>
        <v>0</v>
      </c>
      <c r="BA62" s="12">
        <f t="shared" si="28"/>
        <v>1</v>
      </c>
      <c r="BB62" s="12">
        <f t="shared" si="29"/>
        <v>0</v>
      </c>
      <c r="BC62" s="12">
        <f t="shared" si="30"/>
        <v>0</v>
      </c>
      <c r="BD62" s="12">
        <f t="shared" si="33"/>
        <v>0</v>
      </c>
      <c r="BE62" s="12">
        <f>IF(U51=3,1,0)</f>
        <v>0</v>
      </c>
      <c r="BF62" s="12">
        <f>IF(U51=2,1,0)</f>
        <v>0</v>
      </c>
      <c r="BG62" s="12">
        <f>IF(U51=1,1,0)</f>
        <v>0</v>
      </c>
      <c r="BH62" s="12">
        <f>IF(AND(U51=0,T51&lt;&gt;0),1,0)</f>
        <v>1</v>
      </c>
      <c r="BI62" s="14"/>
    </row>
    <row r="63" spans="1:61" ht="13.5" customHeight="1" thickBot="1">
      <c r="A63" s="106"/>
      <c r="B63" s="137">
        <v>43601</v>
      </c>
      <c r="C63" s="162"/>
      <c r="D63" s="234" t="str">
        <f t="shared" ref="D63:D70" si="69">D62</f>
        <v>VBC Kaiserslautern</v>
      </c>
      <c r="E63" s="230" t="str">
        <f>E12</f>
        <v>TuS Kriegsfeld</v>
      </c>
      <c r="F63" s="110">
        <v>25</v>
      </c>
      <c r="G63" s="111">
        <v>21</v>
      </c>
      <c r="H63" s="108">
        <v>25</v>
      </c>
      <c r="I63" s="109">
        <v>16</v>
      </c>
      <c r="J63" s="110">
        <v>25</v>
      </c>
      <c r="K63" s="111">
        <v>13</v>
      </c>
      <c r="L63" s="108"/>
      <c r="M63" s="109"/>
      <c r="N63" s="110"/>
      <c r="O63" s="111"/>
      <c r="P63" s="114">
        <f t="shared" si="66"/>
        <v>75</v>
      </c>
      <c r="Q63" s="115">
        <f t="shared" si="53"/>
        <v>50</v>
      </c>
      <c r="R63" s="114">
        <f t="shared" si="67"/>
        <v>3</v>
      </c>
      <c r="S63" s="115">
        <f t="shared" si="54"/>
        <v>0</v>
      </c>
      <c r="T63" s="103">
        <f t="shared" si="31"/>
        <v>3</v>
      </c>
      <c r="U63" s="104">
        <f t="shared" si="32"/>
        <v>0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5"/>
        <v/>
      </c>
      <c r="AN63" s="367"/>
      <c r="AO63" s="368" t="str">
        <f t="shared" ca="1" si="68"/>
        <v/>
      </c>
      <c r="AP63" s="368"/>
      <c r="AQ63" s="105">
        <f t="shared" si="56"/>
        <v>1</v>
      </c>
      <c r="AR63" s="105">
        <f t="shared" si="57"/>
        <v>0</v>
      </c>
      <c r="AS63" s="14">
        <f t="shared" si="58"/>
        <v>1</v>
      </c>
      <c r="AT63" s="204">
        <f t="shared" si="59"/>
        <v>0</v>
      </c>
      <c r="AU63" s="105">
        <f t="shared" si="60"/>
        <v>1</v>
      </c>
      <c r="AV63" s="105">
        <f t="shared" si="61"/>
        <v>0</v>
      </c>
      <c r="AW63" s="14">
        <f t="shared" si="62"/>
        <v>0</v>
      </c>
      <c r="AX63" s="14">
        <f t="shared" si="63"/>
        <v>0</v>
      </c>
      <c r="AY63" s="105">
        <f t="shared" si="64"/>
        <v>0</v>
      </c>
      <c r="AZ63" s="105">
        <f t="shared" si="65"/>
        <v>0</v>
      </c>
      <c r="BA63" s="12">
        <f t="shared" si="28"/>
        <v>1</v>
      </c>
      <c r="BB63" s="12">
        <f t="shared" si="29"/>
        <v>0</v>
      </c>
      <c r="BC63" s="12">
        <f t="shared" si="30"/>
        <v>0</v>
      </c>
      <c r="BD63" s="12">
        <f t="shared" si="33"/>
        <v>0</v>
      </c>
      <c r="BE63" s="12">
        <f>IF(U74=3,1,0)</f>
        <v>1</v>
      </c>
      <c r="BF63" s="12">
        <f>IF(U74=2,1,0)</f>
        <v>0</v>
      </c>
      <c r="BG63" s="12">
        <f>IF(U74=1,1,0)</f>
        <v>0</v>
      </c>
      <c r="BH63" s="12">
        <f>IF(AND(U74=0,T74&lt;&gt;0),1,0)</f>
        <v>0</v>
      </c>
      <c r="BI63" s="14"/>
    </row>
    <row r="64" spans="1:61" ht="13.5" customHeight="1" thickBot="1">
      <c r="A64" s="106"/>
      <c r="B64" s="137">
        <v>43510</v>
      </c>
      <c r="C64" s="162"/>
      <c r="D64" s="234" t="str">
        <f t="shared" si="69"/>
        <v>VBC Kaiserslautern</v>
      </c>
      <c r="E64" s="230" t="str">
        <f>E15</f>
        <v>Erlenbach/Morlautern (N)</v>
      </c>
      <c r="F64" s="110">
        <v>25</v>
      </c>
      <c r="G64" s="111">
        <v>20</v>
      </c>
      <c r="H64" s="108">
        <v>27</v>
      </c>
      <c r="I64" s="109">
        <v>25</v>
      </c>
      <c r="J64" s="110">
        <v>25</v>
      </c>
      <c r="K64" s="111">
        <v>20</v>
      </c>
      <c r="L64" s="108"/>
      <c r="M64" s="109"/>
      <c r="N64" s="110"/>
      <c r="O64" s="111"/>
      <c r="P64" s="114">
        <f t="shared" si="66"/>
        <v>77</v>
      </c>
      <c r="Q64" s="115">
        <f t="shared" si="53"/>
        <v>65</v>
      </c>
      <c r="R64" s="114">
        <f t="shared" si="67"/>
        <v>3</v>
      </c>
      <c r="S64" s="115">
        <f t="shared" si="54"/>
        <v>0</v>
      </c>
      <c r="T64" s="103">
        <f t="shared" si="31"/>
        <v>3</v>
      </c>
      <c r="U64" s="104">
        <f t="shared" si="32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5"/>
        <v/>
      </c>
      <c r="AN64" s="372"/>
      <c r="AO64" s="368" t="str">
        <f t="shared" ca="1" si="68"/>
        <v/>
      </c>
      <c r="AP64" s="368"/>
      <c r="AQ64" s="105">
        <f t="shared" si="56"/>
        <v>1</v>
      </c>
      <c r="AR64" s="105">
        <f t="shared" si="57"/>
        <v>0</v>
      </c>
      <c r="AS64" s="14">
        <f t="shared" si="58"/>
        <v>1</v>
      </c>
      <c r="AT64" s="204">
        <f t="shared" si="59"/>
        <v>0</v>
      </c>
      <c r="AU64" s="105">
        <f t="shared" si="60"/>
        <v>1</v>
      </c>
      <c r="AV64" s="105">
        <f t="shared" si="61"/>
        <v>0</v>
      </c>
      <c r="AW64" s="14">
        <f t="shared" si="62"/>
        <v>0</v>
      </c>
      <c r="AX64" s="14">
        <f t="shared" si="63"/>
        <v>0</v>
      </c>
      <c r="AY64" s="105">
        <f t="shared" si="64"/>
        <v>0</v>
      </c>
      <c r="AZ64" s="105">
        <f t="shared" si="65"/>
        <v>0</v>
      </c>
      <c r="BA64" s="12">
        <f t="shared" si="28"/>
        <v>1</v>
      </c>
      <c r="BB64" s="12">
        <f t="shared" si="29"/>
        <v>0</v>
      </c>
      <c r="BC64" s="12">
        <f t="shared" si="30"/>
        <v>0</v>
      </c>
      <c r="BD64" s="12">
        <f t="shared" si="33"/>
        <v>0</v>
      </c>
      <c r="BE64" s="12">
        <f>IF(U85=3,1,0)</f>
        <v>0</v>
      </c>
      <c r="BF64" s="12">
        <f>IF(U85=2,1,0)</f>
        <v>1</v>
      </c>
      <c r="BG64" s="12">
        <f>IF(U85=1,1,0)</f>
        <v>0</v>
      </c>
      <c r="BH64" s="12">
        <f>IF(AND(U85=0,T85&lt;&gt;0),1,0)</f>
        <v>0</v>
      </c>
      <c r="BI64" s="14"/>
    </row>
    <row r="65" spans="1:61" ht="13.5" hidden="1" customHeight="1" thickBot="1">
      <c r="A65" s="106"/>
      <c r="B65" s="137"/>
      <c r="C65" s="130"/>
      <c r="D65" s="234" t="str">
        <f t="shared" si="69"/>
        <v>VBC Kaiserslautern</v>
      </c>
      <c r="E65" s="230">
        <f>E18</f>
        <v>0</v>
      </c>
      <c r="F65" s="110"/>
      <c r="G65" s="111"/>
      <c r="H65" s="108"/>
      <c r="I65" s="109"/>
      <c r="J65" s="110"/>
      <c r="K65" s="111"/>
      <c r="L65" s="108"/>
      <c r="M65" s="109"/>
      <c r="N65" s="110"/>
      <c r="O65" s="111"/>
      <c r="P65" s="114" t="str">
        <f t="shared" si="66"/>
        <v/>
      </c>
      <c r="Q65" s="115" t="str">
        <f t="shared" si="53"/>
        <v/>
      </c>
      <c r="R65" s="114" t="str">
        <f t="shared" si="67"/>
        <v/>
      </c>
      <c r="S65" s="115" t="str">
        <f t="shared" si="54"/>
        <v/>
      </c>
      <c r="T65" s="103">
        <f t="shared" si="31"/>
        <v>0</v>
      </c>
      <c r="U65" s="104">
        <f t="shared" si="32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5"/>
        <v/>
      </c>
      <c r="AN65" s="367"/>
      <c r="AO65" s="368" t="str">
        <f t="shared" ca="1" si="68"/>
        <v/>
      </c>
      <c r="AP65" s="368"/>
      <c r="AQ65" s="105">
        <f t="shared" si="56"/>
        <v>0</v>
      </c>
      <c r="AR65" s="105">
        <f t="shared" si="57"/>
        <v>0</v>
      </c>
      <c r="AS65" s="14">
        <f t="shared" si="58"/>
        <v>0</v>
      </c>
      <c r="AT65" s="204">
        <f t="shared" si="59"/>
        <v>0</v>
      </c>
      <c r="AU65" s="105">
        <f t="shared" si="60"/>
        <v>0</v>
      </c>
      <c r="AV65" s="105">
        <f t="shared" si="61"/>
        <v>0</v>
      </c>
      <c r="AW65" s="14">
        <f t="shared" si="62"/>
        <v>0</v>
      </c>
      <c r="AX65" s="14">
        <f t="shared" si="63"/>
        <v>0</v>
      </c>
      <c r="AY65" s="105">
        <f t="shared" si="64"/>
        <v>0</v>
      </c>
      <c r="AZ65" s="105">
        <f t="shared" si="65"/>
        <v>0</v>
      </c>
      <c r="BA65" s="12">
        <f t="shared" si="28"/>
        <v>0</v>
      </c>
      <c r="BB65" s="12">
        <f t="shared" si="29"/>
        <v>0</v>
      </c>
      <c r="BC65" s="12">
        <f t="shared" si="30"/>
        <v>0</v>
      </c>
      <c r="BD65" s="12">
        <f t="shared" si="33"/>
        <v>0</v>
      </c>
      <c r="BE65" s="12">
        <f>IF(U96=3,1,0)</f>
        <v>0</v>
      </c>
      <c r="BF65" s="12">
        <f>IF(U96=2,1,0)</f>
        <v>0</v>
      </c>
      <c r="BG65" s="12">
        <f>IF(U96=1,1,0)</f>
        <v>0</v>
      </c>
      <c r="BH65" s="12">
        <f>IF(AND(U96=0,T96&lt;&gt;0),1,0)</f>
        <v>0</v>
      </c>
      <c r="BI65" s="14"/>
    </row>
    <row r="66" spans="1:61" ht="13.5" hidden="1" customHeight="1" thickBot="1">
      <c r="A66" s="106"/>
      <c r="B66" s="137"/>
      <c r="C66" s="130"/>
      <c r="D66" s="234" t="str">
        <f t="shared" si="69"/>
        <v>VBC Kaiserslautern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6"/>
        <v/>
      </c>
      <c r="Q66" s="115" t="str">
        <f t="shared" si="53"/>
        <v/>
      </c>
      <c r="R66" s="114" t="str">
        <f t="shared" si="67"/>
        <v/>
      </c>
      <c r="S66" s="115" t="str">
        <f>IF(G66="","",AR66+AT66+AV66+AX66+AZ66)</f>
        <v/>
      </c>
      <c r="T66" s="103">
        <f t="shared" si="31"/>
        <v>0</v>
      </c>
      <c r="U66" s="104">
        <f t="shared" si="32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5"/>
        <v/>
      </c>
      <c r="AN66" s="367"/>
      <c r="AO66" s="368" t="str">
        <f t="shared" ca="1" si="68"/>
        <v/>
      </c>
      <c r="AP66" s="368"/>
      <c r="AQ66" s="105">
        <f t="shared" si="56"/>
        <v>0</v>
      </c>
      <c r="AR66" s="105">
        <f t="shared" si="57"/>
        <v>0</v>
      </c>
      <c r="AS66" s="14">
        <f t="shared" si="58"/>
        <v>0</v>
      </c>
      <c r="AT66" s="204">
        <f t="shared" si="59"/>
        <v>0</v>
      </c>
      <c r="AU66" s="105">
        <f t="shared" si="60"/>
        <v>0</v>
      </c>
      <c r="AV66" s="105">
        <f t="shared" si="61"/>
        <v>0</v>
      </c>
      <c r="AW66" s="14">
        <f t="shared" si="62"/>
        <v>0</v>
      </c>
      <c r="AX66" s="14">
        <f t="shared" si="63"/>
        <v>0</v>
      </c>
      <c r="AY66" s="105">
        <f t="shared" si="64"/>
        <v>0</v>
      </c>
      <c r="AZ66" s="105">
        <f t="shared" si="65"/>
        <v>0</v>
      </c>
      <c r="BA66" s="12">
        <f t="shared" si="28"/>
        <v>0</v>
      </c>
      <c r="BB66" s="12">
        <f t="shared" si="29"/>
        <v>0</v>
      </c>
      <c r="BC66" s="12">
        <f t="shared" si="30"/>
        <v>0</v>
      </c>
      <c r="BD66" s="12">
        <f t="shared" si="33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3.5" hidden="1" customHeight="1" thickBot="1">
      <c r="A67" s="106"/>
      <c r="B67" s="137"/>
      <c r="C67" s="130"/>
      <c r="D67" s="234" t="str">
        <f t="shared" si="69"/>
        <v>VBC Kaiserslautern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6"/>
        <v/>
      </c>
      <c r="Q67" s="115" t="str">
        <f t="shared" si="53"/>
        <v/>
      </c>
      <c r="R67" s="114" t="str">
        <f t="shared" si="67"/>
        <v/>
      </c>
      <c r="S67" s="115" t="str">
        <f t="shared" si="54"/>
        <v/>
      </c>
      <c r="T67" s="103">
        <f t="shared" si="31"/>
        <v>0</v>
      </c>
      <c r="U67" s="104">
        <f t="shared" si="32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5"/>
        <v/>
      </c>
      <c r="AN67" s="367"/>
      <c r="AO67" s="368" t="str">
        <f t="shared" ca="1" si="68"/>
        <v/>
      </c>
      <c r="AP67" s="368"/>
      <c r="AQ67" s="105">
        <f t="shared" si="56"/>
        <v>0</v>
      </c>
      <c r="AR67" s="105">
        <f t="shared" si="57"/>
        <v>0</v>
      </c>
      <c r="AS67" s="14">
        <f t="shared" si="58"/>
        <v>0</v>
      </c>
      <c r="AT67" s="204">
        <f t="shared" si="59"/>
        <v>0</v>
      </c>
      <c r="AU67" s="105">
        <f t="shared" si="60"/>
        <v>0</v>
      </c>
      <c r="AV67" s="105">
        <f t="shared" si="61"/>
        <v>0</v>
      </c>
      <c r="AW67" s="14">
        <f t="shared" si="62"/>
        <v>0</v>
      </c>
      <c r="AX67" s="14">
        <f t="shared" si="63"/>
        <v>0</v>
      </c>
      <c r="AY67" s="105">
        <f t="shared" si="64"/>
        <v>0</v>
      </c>
      <c r="AZ67" s="105">
        <f t="shared" si="65"/>
        <v>0</v>
      </c>
      <c r="BA67" s="12">
        <f t="shared" si="28"/>
        <v>0</v>
      </c>
      <c r="BB67" s="12">
        <f t="shared" si="29"/>
        <v>0</v>
      </c>
      <c r="BC67" s="12">
        <f t="shared" si="30"/>
        <v>0</v>
      </c>
      <c r="BD67" s="12">
        <f t="shared" si="33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3.5" hidden="1" customHeight="1" thickBot="1">
      <c r="A68" s="106"/>
      <c r="B68" s="137"/>
      <c r="C68" s="130"/>
      <c r="D68" s="234" t="str">
        <f t="shared" si="69"/>
        <v>VBC Kaiserslautern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6"/>
        <v/>
      </c>
      <c r="Q68" s="115" t="str">
        <f t="shared" si="53"/>
        <v/>
      </c>
      <c r="R68" s="114" t="str">
        <f t="shared" si="67"/>
        <v/>
      </c>
      <c r="S68" s="115" t="str">
        <f t="shared" si="54"/>
        <v/>
      </c>
      <c r="T68" s="103">
        <f t="shared" si="31"/>
        <v>0</v>
      </c>
      <c r="U68" s="104">
        <f t="shared" si="32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5"/>
        <v/>
      </c>
      <c r="AN68" s="367"/>
      <c r="AO68" s="368" t="str">
        <f t="shared" ca="1" si="68"/>
        <v/>
      </c>
      <c r="AP68" s="368"/>
      <c r="AQ68" s="105">
        <f t="shared" si="56"/>
        <v>0</v>
      </c>
      <c r="AR68" s="105">
        <f t="shared" si="57"/>
        <v>0</v>
      </c>
      <c r="AS68" s="14">
        <f t="shared" si="58"/>
        <v>0</v>
      </c>
      <c r="AT68" s="204">
        <f t="shared" si="59"/>
        <v>0</v>
      </c>
      <c r="AU68" s="105">
        <f t="shared" si="60"/>
        <v>0</v>
      </c>
      <c r="AV68" s="105">
        <f t="shared" si="61"/>
        <v>0</v>
      </c>
      <c r="AW68" s="14">
        <f t="shared" si="62"/>
        <v>0</v>
      </c>
      <c r="AX68" s="14">
        <f t="shared" si="63"/>
        <v>0</v>
      </c>
      <c r="AY68" s="105">
        <f t="shared" si="64"/>
        <v>0</v>
      </c>
      <c r="AZ68" s="105">
        <f t="shared" si="65"/>
        <v>0</v>
      </c>
      <c r="BA68" s="12">
        <f t="shared" si="28"/>
        <v>0</v>
      </c>
      <c r="BB68" s="12">
        <f t="shared" si="29"/>
        <v>0</v>
      </c>
      <c r="BC68" s="12">
        <f t="shared" si="30"/>
        <v>0</v>
      </c>
      <c r="BD68" s="12">
        <f t="shared" si="33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3.5" hidden="1" customHeight="1" thickBot="1">
      <c r="A69" s="106"/>
      <c r="B69" s="137"/>
      <c r="C69" s="130"/>
      <c r="D69" s="234" t="str">
        <f t="shared" si="69"/>
        <v>VBC Kaiserslautern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6"/>
        <v/>
      </c>
      <c r="Q69" s="115" t="str">
        <f t="shared" si="53"/>
        <v/>
      </c>
      <c r="R69" s="114" t="str">
        <f t="shared" si="67"/>
        <v/>
      </c>
      <c r="S69" s="115" t="str">
        <f t="shared" si="54"/>
        <v/>
      </c>
      <c r="T69" s="103">
        <f t="shared" si="31"/>
        <v>0</v>
      </c>
      <c r="U69" s="104">
        <f t="shared" si="32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5"/>
        <v/>
      </c>
      <c r="AN69" s="367"/>
      <c r="AO69" s="368" t="str">
        <f t="shared" ca="1" si="68"/>
        <v/>
      </c>
      <c r="AP69" s="368"/>
      <c r="AQ69" s="105">
        <f t="shared" si="56"/>
        <v>0</v>
      </c>
      <c r="AR69" s="105">
        <f t="shared" si="57"/>
        <v>0</v>
      </c>
      <c r="AS69" s="14">
        <f t="shared" si="58"/>
        <v>0</v>
      </c>
      <c r="AT69" s="204">
        <f t="shared" si="59"/>
        <v>0</v>
      </c>
      <c r="AU69" s="105">
        <f t="shared" si="60"/>
        <v>0</v>
      </c>
      <c r="AV69" s="105">
        <f t="shared" si="61"/>
        <v>0</v>
      </c>
      <c r="AW69" s="14">
        <f t="shared" si="62"/>
        <v>0</v>
      </c>
      <c r="AX69" s="14">
        <f t="shared" si="63"/>
        <v>0</v>
      </c>
      <c r="AY69" s="105">
        <f t="shared" si="64"/>
        <v>0</v>
      </c>
      <c r="AZ69" s="105">
        <f t="shared" si="65"/>
        <v>0</v>
      </c>
      <c r="BA69" s="12">
        <f t="shared" si="28"/>
        <v>0</v>
      </c>
      <c r="BB69" s="12">
        <f t="shared" si="29"/>
        <v>0</v>
      </c>
      <c r="BC69" s="12">
        <f t="shared" si="30"/>
        <v>0</v>
      </c>
      <c r="BD69" s="12">
        <f t="shared" si="33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3.5" hidden="1" customHeight="1" thickBot="1">
      <c r="A70" s="116"/>
      <c r="B70" s="138"/>
      <c r="C70" s="131"/>
      <c r="D70" s="235" t="str">
        <f t="shared" si="69"/>
        <v>VBC Kaiserslautern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6"/>
        <v/>
      </c>
      <c r="Q70" s="125" t="str">
        <f t="shared" si="53"/>
        <v/>
      </c>
      <c r="R70" s="124" t="str">
        <f t="shared" si="67"/>
        <v/>
      </c>
      <c r="S70" s="125" t="str">
        <f t="shared" si="54"/>
        <v/>
      </c>
      <c r="T70" s="103">
        <f t="shared" si="31"/>
        <v>0</v>
      </c>
      <c r="U70" s="104">
        <f t="shared" si="32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5"/>
        <v/>
      </c>
      <c r="AN70" s="370"/>
      <c r="AO70" s="371" t="str">
        <f t="shared" ca="1" si="68"/>
        <v/>
      </c>
      <c r="AP70" s="371"/>
      <c r="AQ70" s="105">
        <f t="shared" si="56"/>
        <v>0</v>
      </c>
      <c r="AR70" s="105">
        <f t="shared" si="57"/>
        <v>0</v>
      </c>
      <c r="AS70" s="14">
        <f t="shared" si="58"/>
        <v>0</v>
      </c>
      <c r="AT70" s="204">
        <f t="shared" si="59"/>
        <v>0</v>
      </c>
      <c r="AU70" s="105">
        <f t="shared" si="60"/>
        <v>0</v>
      </c>
      <c r="AV70" s="105">
        <f t="shared" si="61"/>
        <v>0</v>
      </c>
      <c r="AW70" s="14">
        <f t="shared" si="62"/>
        <v>0</v>
      </c>
      <c r="AX70" s="14">
        <f t="shared" si="63"/>
        <v>0</v>
      </c>
      <c r="AY70" s="105">
        <f t="shared" si="64"/>
        <v>0</v>
      </c>
      <c r="AZ70" s="105">
        <f t="shared" si="65"/>
        <v>0</v>
      </c>
      <c r="BA70" s="12">
        <f t="shared" si="28"/>
        <v>0</v>
      </c>
      <c r="BB70" s="12">
        <f t="shared" si="29"/>
        <v>0</v>
      </c>
      <c r="BC70" s="12">
        <f t="shared" si="30"/>
        <v>0</v>
      </c>
      <c r="BD70" s="12">
        <f t="shared" si="33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3.5" customHeight="1" thickBot="1">
      <c r="A71" s="13"/>
      <c r="C71" s="14"/>
      <c r="D71" s="218"/>
      <c r="E71" s="218"/>
      <c r="T71" s="103">
        <f t="shared" si="31"/>
        <v>0</v>
      </c>
      <c r="U71" s="104">
        <f t="shared" si="32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0">SUM(BA61:BA70)</f>
        <v>4</v>
      </c>
      <c r="BB71" s="128">
        <f t="shared" si="70"/>
        <v>0</v>
      </c>
      <c r="BC71" s="128">
        <f t="shared" si="70"/>
        <v>0</v>
      </c>
      <c r="BD71" s="128">
        <f t="shared" si="70"/>
        <v>0</v>
      </c>
      <c r="BE71" s="128">
        <f t="shared" si="70"/>
        <v>2</v>
      </c>
      <c r="BF71" s="128">
        <f t="shared" si="70"/>
        <v>1</v>
      </c>
      <c r="BG71" s="128">
        <f t="shared" si="70"/>
        <v>0</v>
      </c>
      <c r="BH71" s="128">
        <f t="shared" si="70"/>
        <v>1</v>
      </c>
      <c r="BI71" s="14">
        <f>SUM(BA71:BH71)</f>
        <v>8</v>
      </c>
    </row>
    <row r="72" spans="1:61" ht="13.5" customHeight="1" thickBot="1">
      <c r="A72" s="93"/>
      <c r="B72" s="136">
        <v>43612</v>
      </c>
      <c r="C72" s="175"/>
      <c r="D72" s="233" t="str">
        <f>E12</f>
        <v>TuS Kriegsfeld</v>
      </c>
      <c r="E72" s="360" t="str">
        <f>E3</f>
        <v>TFC Warriors Kaiserslautern (N)</v>
      </c>
      <c r="F72" s="97">
        <v>25</v>
      </c>
      <c r="G72" s="98">
        <v>0</v>
      </c>
      <c r="H72" s="95">
        <v>25</v>
      </c>
      <c r="I72" s="96">
        <v>0</v>
      </c>
      <c r="J72" s="97">
        <v>25</v>
      </c>
      <c r="K72" s="98">
        <v>0</v>
      </c>
      <c r="L72" s="95"/>
      <c r="M72" s="96"/>
      <c r="N72" s="97"/>
      <c r="O72" s="98"/>
      <c r="P72" s="101">
        <f>IF(F72="","",F72+H72+J72+L72+N72)</f>
        <v>75</v>
      </c>
      <c r="Q72" s="102">
        <f t="shared" ref="Q72:Q81" si="71">IF(G72="","",G72+I72+K72+M72+O72)</f>
        <v>0</v>
      </c>
      <c r="R72" s="101">
        <f>IF(F72="","",AQ72+AS72+AU72+AW72+AY72)</f>
        <v>3</v>
      </c>
      <c r="S72" s="102">
        <f t="shared" ref="S72:S81" si="72">IF(G72="","",AR72+AT72+AV72+AX72+AZ72)</f>
        <v>0</v>
      </c>
      <c r="T72" s="103">
        <f t="shared" si="31"/>
        <v>3</v>
      </c>
      <c r="U72" s="104">
        <f t="shared" si="32"/>
        <v>0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3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4">IF(F72&gt;G72,1,0)</f>
        <v>1</v>
      </c>
      <c r="AR72" s="105">
        <f t="shared" ref="AR72:AR81" si="75">IF(G72&gt;F72,1,0)</f>
        <v>0</v>
      </c>
      <c r="AS72" s="14">
        <f t="shared" ref="AS72:AS81" si="76">IF(H72&gt;I72,1,0)</f>
        <v>1</v>
      </c>
      <c r="AT72" s="204">
        <f t="shared" ref="AT72:AT81" si="77">IF(I72&gt;H72,1,0)</f>
        <v>0</v>
      </c>
      <c r="AU72" s="105">
        <f t="shared" ref="AU72:AU81" si="78">IF(J72&gt;K72,1,0)</f>
        <v>1</v>
      </c>
      <c r="AV72" s="105">
        <f t="shared" ref="AV72:AV81" si="79">IF(K72&gt;J72,1,0)</f>
        <v>0</v>
      </c>
      <c r="AW72" s="14">
        <f t="shared" ref="AW72:AW81" si="80">IF(L72&gt;M72,1,0)</f>
        <v>0</v>
      </c>
      <c r="AX72" s="14">
        <f t="shared" ref="AX72:AX81" si="81">IF(M72&gt;L72,1,0)</f>
        <v>0</v>
      </c>
      <c r="AY72" s="105">
        <f t="shared" ref="AY72:AY81" si="82">IF(N72&gt;O72,1,0)</f>
        <v>0</v>
      </c>
      <c r="AZ72" s="105">
        <f t="shared" ref="AZ72:AZ81" si="83">IF(O72&gt;N72,1,0)</f>
        <v>0</v>
      </c>
      <c r="BA72" s="12">
        <f t="shared" si="28"/>
        <v>1</v>
      </c>
      <c r="BB72" s="12">
        <f t="shared" si="29"/>
        <v>0</v>
      </c>
      <c r="BC72" s="12">
        <f t="shared" si="30"/>
        <v>0</v>
      </c>
      <c r="BD72" s="12">
        <f t="shared" si="33"/>
        <v>0</v>
      </c>
      <c r="BE72" s="12">
        <f>IF(U41=3,1,0)</f>
        <v>1</v>
      </c>
      <c r="BF72" s="12">
        <f>IF(U41=2,1,0)</f>
        <v>0</v>
      </c>
      <c r="BG72" s="12">
        <f>IF(U41=1,1,0)</f>
        <v>0</v>
      </c>
      <c r="BH72" s="12">
        <f>IF(AND(U41=0,T41&lt;&gt;0),1,0)</f>
        <v>0</v>
      </c>
      <c r="BI72" s="14"/>
    </row>
    <row r="73" spans="1:61" ht="13.5" customHeight="1" thickBot="1">
      <c r="A73" s="106"/>
      <c r="B73" s="137">
        <v>43360</v>
      </c>
      <c r="C73" s="162"/>
      <c r="D73" s="234" t="str">
        <f>D72</f>
        <v>TuS Kriegsfeld</v>
      </c>
      <c r="E73" s="230" t="str">
        <f>E6</f>
        <v>TFC Kaiserslautern (MP)</v>
      </c>
      <c r="F73" s="110">
        <v>25</v>
      </c>
      <c r="G73" s="111">
        <v>23</v>
      </c>
      <c r="H73" s="108">
        <v>25</v>
      </c>
      <c r="I73" s="109">
        <v>18</v>
      </c>
      <c r="J73" s="110">
        <v>26</v>
      </c>
      <c r="K73" s="111">
        <v>24</v>
      </c>
      <c r="L73" s="108"/>
      <c r="M73" s="109"/>
      <c r="N73" s="110"/>
      <c r="O73" s="111"/>
      <c r="P73" s="114">
        <f t="shared" ref="P73:P81" si="84">IF(F73="","",F73+H73+J73+L73+N73)</f>
        <v>76</v>
      </c>
      <c r="Q73" s="115">
        <f t="shared" si="71"/>
        <v>65</v>
      </c>
      <c r="R73" s="114">
        <f t="shared" ref="R73:R81" si="85">IF(F73="","",AQ73+AS73+AU73+AW73+AY73)</f>
        <v>3</v>
      </c>
      <c r="S73" s="115">
        <f t="shared" si="72"/>
        <v>0</v>
      </c>
      <c r="T73" s="103">
        <f t="shared" si="31"/>
        <v>3</v>
      </c>
      <c r="U73" s="104">
        <f t="shared" si="32"/>
        <v>0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3"/>
        <v/>
      </c>
      <c r="AN73" s="367"/>
      <c r="AO73" s="368" t="str">
        <f t="shared" ref="AO73:AO81" ca="1" si="86">IF(U73&lt;&gt;"","",IF(C73="","",IF(C73&lt;TODAY(),"offen","")))</f>
        <v/>
      </c>
      <c r="AP73" s="368"/>
      <c r="AQ73" s="105">
        <f t="shared" si="74"/>
        <v>1</v>
      </c>
      <c r="AR73" s="105">
        <f t="shared" si="75"/>
        <v>0</v>
      </c>
      <c r="AS73" s="14">
        <f t="shared" si="76"/>
        <v>1</v>
      </c>
      <c r="AT73" s="204">
        <f t="shared" si="77"/>
        <v>0</v>
      </c>
      <c r="AU73" s="105">
        <f t="shared" si="78"/>
        <v>1</v>
      </c>
      <c r="AV73" s="105">
        <f t="shared" si="79"/>
        <v>0</v>
      </c>
      <c r="AW73" s="14">
        <f t="shared" si="80"/>
        <v>0</v>
      </c>
      <c r="AX73" s="14">
        <f t="shared" si="81"/>
        <v>0</v>
      </c>
      <c r="AY73" s="105">
        <f t="shared" si="82"/>
        <v>0</v>
      </c>
      <c r="AZ73" s="105">
        <f t="shared" si="83"/>
        <v>0</v>
      </c>
      <c r="BA73" s="12">
        <f t="shared" si="28"/>
        <v>1</v>
      </c>
      <c r="BB73" s="12">
        <f t="shared" si="29"/>
        <v>0</v>
      </c>
      <c r="BC73" s="12">
        <f t="shared" si="30"/>
        <v>0</v>
      </c>
      <c r="BD73" s="12">
        <f t="shared" si="33"/>
        <v>0</v>
      </c>
      <c r="BE73" s="12">
        <f>IF(U52=3,1,0)</f>
        <v>0</v>
      </c>
      <c r="BF73" s="12">
        <f>IF(U52=2,1,0)</f>
        <v>0</v>
      </c>
      <c r="BG73" s="12">
        <f>IF(U52=1,1,0)</f>
        <v>0</v>
      </c>
      <c r="BH73" s="12">
        <f>IF(AND(U52=0,T52&lt;&gt;0),1,0)</f>
        <v>1</v>
      </c>
      <c r="BI73" s="14"/>
    </row>
    <row r="74" spans="1:61" ht="13.5" customHeight="1" thickBot="1">
      <c r="A74" s="106"/>
      <c r="B74" s="137">
        <v>43437</v>
      </c>
      <c r="C74" s="162"/>
      <c r="D74" s="234" t="str">
        <f t="shared" ref="D74:D81" si="87">D73</f>
        <v>TuS Kriegsfeld</v>
      </c>
      <c r="E74" s="230" t="str">
        <f>E9</f>
        <v>VBC Kaiserslautern</v>
      </c>
      <c r="F74" s="110">
        <v>19</v>
      </c>
      <c r="G74" s="111">
        <v>25</v>
      </c>
      <c r="H74" s="108">
        <v>26</v>
      </c>
      <c r="I74" s="109">
        <v>24</v>
      </c>
      <c r="J74" s="110">
        <v>19</v>
      </c>
      <c r="K74" s="111">
        <v>25</v>
      </c>
      <c r="L74" s="108">
        <v>18</v>
      </c>
      <c r="M74" s="109">
        <v>25</v>
      </c>
      <c r="N74" s="110"/>
      <c r="O74" s="111"/>
      <c r="P74" s="114">
        <f t="shared" si="84"/>
        <v>82</v>
      </c>
      <c r="Q74" s="115">
        <f t="shared" si="71"/>
        <v>99</v>
      </c>
      <c r="R74" s="114">
        <f t="shared" si="85"/>
        <v>1</v>
      </c>
      <c r="S74" s="115">
        <f t="shared" si="72"/>
        <v>3</v>
      </c>
      <c r="T74" s="103">
        <f t="shared" si="31"/>
        <v>0</v>
      </c>
      <c r="U74" s="104">
        <f t="shared" si="32"/>
        <v>3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3"/>
        <v/>
      </c>
      <c r="AN74" s="367"/>
      <c r="AO74" s="368" t="str">
        <f t="shared" ca="1" si="86"/>
        <v/>
      </c>
      <c r="AP74" s="368"/>
      <c r="AQ74" s="105">
        <f t="shared" si="74"/>
        <v>0</v>
      </c>
      <c r="AR74" s="105">
        <f t="shared" si="75"/>
        <v>1</v>
      </c>
      <c r="AS74" s="14">
        <f t="shared" si="76"/>
        <v>1</v>
      </c>
      <c r="AT74" s="204">
        <f t="shared" si="77"/>
        <v>0</v>
      </c>
      <c r="AU74" s="105">
        <f t="shared" si="78"/>
        <v>0</v>
      </c>
      <c r="AV74" s="105">
        <f t="shared" si="79"/>
        <v>1</v>
      </c>
      <c r="AW74" s="14">
        <f t="shared" si="80"/>
        <v>0</v>
      </c>
      <c r="AX74" s="14">
        <f t="shared" si="81"/>
        <v>1</v>
      </c>
      <c r="AY74" s="105">
        <f t="shared" si="82"/>
        <v>0</v>
      </c>
      <c r="AZ74" s="105">
        <f t="shared" si="83"/>
        <v>0</v>
      </c>
      <c r="BA74" s="12">
        <f t="shared" si="28"/>
        <v>0</v>
      </c>
      <c r="BB74" s="12">
        <f t="shared" si="29"/>
        <v>0</v>
      </c>
      <c r="BC74" s="12">
        <f t="shared" si="30"/>
        <v>0</v>
      </c>
      <c r="BD74" s="12">
        <f t="shared" si="33"/>
        <v>1</v>
      </c>
      <c r="BE74" s="12">
        <f>IF(U63=3,1,0)</f>
        <v>0</v>
      </c>
      <c r="BF74" s="12">
        <f>IF(U63=2,1,0)</f>
        <v>0</v>
      </c>
      <c r="BG74" s="12">
        <f>IF(U63=1,1,0)</f>
        <v>0</v>
      </c>
      <c r="BH74" s="12">
        <f>IF(AND(U63=0,T63&lt;&gt;0),1,0)</f>
        <v>1</v>
      </c>
      <c r="BI74" s="14"/>
    </row>
    <row r="75" spans="1:61" ht="13.5" customHeight="1" thickBot="1">
      <c r="A75" s="106"/>
      <c r="B75" s="137">
        <v>43402</v>
      </c>
      <c r="C75" s="162"/>
      <c r="D75" s="234" t="str">
        <f t="shared" si="87"/>
        <v>TuS Kriegsfeld</v>
      </c>
      <c r="E75" s="230" t="str">
        <f>E15</f>
        <v>Erlenbach/Morlautern (N)</v>
      </c>
      <c r="F75" s="110">
        <v>25</v>
      </c>
      <c r="G75" s="111">
        <v>14</v>
      </c>
      <c r="H75" s="108">
        <v>25</v>
      </c>
      <c r="I75" s="109">
        <v>13</v>
      </c>
      <c r="J75" s="110">
        <v>25</v>
      </c>
      <c r="K75" s="111">
        <v>22</v>
      </c>
      <c r="L75" s="108"/>
      <c r="M75" s="109"/>
      <c r="N75" s="110"/>
      <c r="O75" s="111"/>
      <c r="P75" s="114">
        <f t="shared" si="84"/>
        <v>75</v>
      </c>
      <c r="Q75" s="115">
        <f t="shared" si="71"/>
        <v>49</v>
      </c>
      <c r="R75" s="114">
        <f t="shared" si="85"/>
        <v>3</v>
      </c>
      <c r="S75" s="115">
        <f t="shared" si="72"/>
        <v>0</v>
      </c>
      <c r="T75" s="103">
        <f t="shared" si="31"/>
        <v>3</v>
      </c>
      <c r="U75" s="104">
        <f t="shared" si="32"/>
        <v>0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3"/>
        <v/>
      </c>
      <c r="AN75" s="372"/>
      <c r="AO75" s="368" t="str">
        <f t="shared" ca="1" si="86"/>
        <v/>
      </c>
      <c r="AP75" s="368"/>
      <c r="AQ75" s="105">
        <f t="shared" si="74"/>
        <v>1</v>
      </c>
      <c r="AR75" s="105">
        <f t="shared" si="75"/>
        <v>0</v>
      </c>
      <c r="AS75" s="14">
        <f t="shared" si="76"/>
        <v>1</v>
      </c>
      <c r="AT75" s="204">
        <f t="shared" si="77"/>
        <v>0</v>
      </c>
      <c r="AU75" s="105">
        <f t="shared" si="78"/>
        <v>1</v>
      </c>
      <c r="AV75" s="105">
        <f t="shared" si="79"/>
        <v>0</v>
      </c>
      <c r="AW75" s="14">
        <f t="shared" si="80"/>
        <v>0</v>
      </c>
      <c r="AX75" s="14">
        <f t="shared" si="81"/>
        <v>0</v>
      </c>
      <c r="AY75" s="105">
        <f t="shared" si="82"/>
        <v>0</v>
      </c>
      <c r="AZ75" s="105">
        <f t="shared" si="83"/>
        <v>0</v>
      </c>
      <c r="BA75" s="12">
        <f t="shared" si="28"/>
        <v>1</v>
      </c>
      <c r="BB75" s="12">
        <f t="shared" si="29"/>
        <v>0</v>
      </c>
      <c r="BC75" s="12">
        <f t="shared" si="30"/>
        <v>0</v>
      </c>
      <c r="BD75" s="12">
        <f t="shared" si="33"/>
        <v>0</v>
      </c>
      <c r="BE75" s="12">
        <f>IF(U86=3,1,0)</f>
        <v>0</v>
      </c>
      <c r="BF75" s="12">
        <f>IF(U86=2,1,0)</f>
        <v>0</v>
      </c>
      <c r="BG75" s="12">
        <f>IF(U86=1,1,0)</f>
        <v>0</v>
      </c>
      <c r="BH75" s="12">
        <f>IF(AND(U86=0,T86&lt;&gt;0),1,0)</f>
        <v>1</v>
      </c>
      <c r="BI75" s="14"/>
    </row>
    <row r="76" spans="1:61" ht="13.5" hidden="1" customHeight="1" thickBot="1">
      <c r="A76" s="106"/>
      <c r="B76" s="137"/>
      <c r="C76" s="130"/>
      <c r="D76" s="234" t="str">
        <f t="shared" si="87"/>
        <v>TuS Kriegsfeld</v>
      </c>
      <c r="E76" s="230">
        <f>E18</f>
        <v>0</v>
      </c>
      <c r="F76" s="110"/>
      <c r="G76" s="111"/>
      <c r="H76" s="108"/>
      <c r="I76" s="109"/>
      <c r="J76" s="110"/>
      <c r="K76" s="111"/>
      <c r="L76" s="108"/>
      <c r="M76" s="109"/>
      <c r="N76" s="110"/>
      <c r="O76" s="111"/>
      <c r="P76" s="114" t="str">
        <f t="shared" si="84"/>
        <v/>
      </c>
      <c r="Q76" s="115" t="str">
        <f t="shared" si="71"/>
        <v/>
      </c>
      <c r="R76" s="114" t="str">
        <f t="shared" si="85"/>
        <v/>
      </c>
      <c r="S76" s="115" t="str">
        <f t="shared" si="72"/>
        <v/>
      </c>
      <c r="T76" s="103">
        <f t="shared" si="31"/>
        <v>0</v>
      </c>
      <c r="U76" s="104">
        <f t="shared" si="32"/>
        <v>0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3"/>
        <v/>
      </c>
      <c r="AN76" s="367"/>
      <c r="AO76" s="368" t="str">
        <f t="shared" ca="1" si="86"/>
        <v/>
      </c>
      <c r="AP76" s="368"/>
      <c r="AQ76" s="105">
        <f t="shared" si="74"/>
        <v>0</v>
      </c>
      <c r="AR76" s="105">
        <f t="shared" si="75"/>
        <v>0</v>
      </c>
      <c r="AS76" s="14">
        <f t="shared" si="76"/>
        <v>0</v>
      </c>
      <c r="AT76" s="204">
        <f t="shared" si="77"/>
        <v>0</v>
      </c>
      <c r="AU76" s="105">
        <f t="shared" si="78"/>
        <v>0</v>
      </c>
      <c r="AV76" s="105">
        <f t="shared" si="79"/>
        <v>0</v>
      </c>
      <c r="AW76" s="14">
        <f t="shared" si="80"/>
        <v>0</v>
      </c>
      <c r="AX76" s="14">
        <f t="shared" si="81"/>
        <v>0</v>
      </c>
      <c r="AY76" s="105">
        <f t="shared" si="82"/>
        <v>0</v>
      </c>
      <c r="AZ76" s="105">
        <f t="shared" si="83"/>
        <v>0</v>
      </c>
      <c r="BA76" s="12">
        <f t="shared" si="28"/>
        <v>0</v>
      </c>
      <c r="BB76" s="12">
        <f t="shared" si="29"/>
        <v>0</v>
      </c>
      <c r="BC76" s="12">
        <f t="shared" si="30"/>
        <v>0</v>
      </c>
      <c r="BD76" s="12">
        <f t="shared" si="33"/>
        <v>0</v>
      </c>
      <c r="BE76" s="12">
        <f>IF(U97=3,1,0)</f>
        <v>0</v>
      </c>
      <c r="BF76" s="12">
        <f>IF(U97=2,1,0)</f>
        <v>0</v>
      </c>
      <c r="BG76" s="12">
        <f>IF(U97=1,1,0)</f>
        <v>0</v>
      </c>
      <c r="BH76" s="12">
        <f>IF(AND(U97=0,T97&lt;&gt;0),1,0)</f>
        <v>0</v>
      </c>
      <c r="BI76" s="14"/>
    </row>
    <row r="77" spans="1:61" ht="13.5" hidden="1" customHeight="1" thickBot="1">
      <c r="A77" s="106"/>
      <c r="B77" s="137"/>
      <c r="C77" s="130"/>
      <c r="D77" s="234" t="str">
        <f t="shared" si="87"/>
        <v>TuS Kriegsfeld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4"/>
        <v/>
      </c>
      <c r="Q77" s="115" t="str">
        <f t="shared" si="71"/>
        <v/>
      </c>
      <c r="R77" s="114" t="str">
        <f t="shared" si="85"/>
        <v/>
      </c>
      <c r="S77" s="115" t="str">
        <f t="shared" si="72"/>
        <v/>
      </c>
      <c r="T77" s="103">
        <f t="shared" si="31"/>
        <v>0</v>
      </c>
      <c r="U77" s="104">
        <f t="shared" si="32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3"/>
        <v/>
      </c>
      <c r="AN77" s="367"/>
      <c r="AO77" s="368" t="str">
        <f t="shared" ca="1" si="86"/>
        <v/>
      </c>
      <c r="AP77" s="368"/>
      <c r="AQ77" s="105">
        <f t="shared" si="74"/>
        <v>0</v>
      </c>
      <c r="AR77" s="105">
        <f t="shared" si="75"/>
        <v>0</v>
      </c>
      <c r="AS77" s="14">
        <f t="shared" si="76"/>
        <v>0</v>
      </c>
      <c r="AT77" s="204">
        <f t="shared" si="77"/>
        <v>0</v>
      </c>
      <c r="AU77" s="105">
        <f t="shared" si="78"/>
        <v>0</v>
      </c>
      <c r="AV77" s="105">
        <f t="shared" si="79"/>
        <v>0</v>
      </c>
      <c r="AW77" s="14">
        <f t="shared" si="80"/>
        <v>0</v>
      </c>
      <c r="AX77" s="14">
        <f t="shared" si="81"/>
        <v>0</v>
      </c>
      <c r="AY77" s="105">
        <f t="shared" si="82"/>
        <v>0</v>
      </c>
      <c r="AZ77" s="105">
        <f t="shared" si="83"/>
        <v>0</v>
      </c>
      <c r="BA77" s="12">
        <f t="shared" si="28"/>
        <v>0</v>
      </c>
      <c r="BB77" s="12">
        <f t="shared" si="29"/>
        <v>0</v>
      </c>
      <c r="BC77" s="12">
        <f t="shared" si="30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3.5" hidden="1" customHeight="1" thickBot="1">
      <c r="A78" s="106"/>
      <c r="B78" s="137"/>
      <c r="C78" s="130"/>
      <c r="D78" s="234" t="str">
        <f t="shared" si="87"/>
        <v>TuS Kriegsfeld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4"/>
        <v/>
      </c>
      <c r="Q78" s="115" t="str">
        <f t="shared" si="71"/>
        <v/>
      </c>
      <c r="R78" s="114" t="str">
        <f t="shared" si="85"/>
        <v/>
      </c>
      <c r="S78" s="115" t="str">
        <f t="shared" si="72"/>
        <v/>
      </c>
      <c r="T78" s="103">
        <f t="shared" si="31"/>
        <v>0</v>
      </c>
      <c r="U78" s="104">
        <f t="shared" si="32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3"/>
        <v/>
      </c>
      <c r="AN78" s="367"/>
      <c r="AO78" s="368" t="str">
        <f t="shared" ca="1" si="86"/>
        <v/>
      </c>
      <c r="AP78" s="368"/>
      <c r="AQ78" s="105">
        <f t="shared" si="74"/>
        <v>0</v>
      </c>
      <c r="AR78" s="105">
        <f t="shared" si="75"/>
        <v>0</v>
      </c>
      <c r="AS78" s="14">
        <f t="shared" si="76"/>
        <v>0</v>
      </c>
      <c r="AT78" s="204">
        <f t="shared" si="77"/>
        <v>0</v>
      </c>
      <c r="AU78" s="105">
        <f t="shared" si="78"/>
        <v>0</v>
      </c>
      <c r="AV78" s="105">
        <f t="shared" si="79"/>
        <v>0</v>
      </c>
      <c r="AW78" s="14">
        <f t="shared" si="80"/>
        <v>0</v>
      </c>
      <c r="AX78" s="14">
        <f t="shared" si="81"/>
        <v>0</v>
      </c>
      <c r="AY78" s="105">
        <f t="shared" si="82"/>
        <v>0</v>
      </c>
      <c r="AZ78" s="105">
        <f t="shared" si="83"/>
        <v>0</v>
      </c>
      <c r="BA78" s="12">
        <f t="shared" si="28"/>
        <v>0</v>
      </c>
      <c r="BB78" s="12">
        <f t="shared" si="29"/>
        <v>0</v>
      </c>
      <c r="BC78" s="12">
        <f t="shared" si="30"/>
        <v>0</v>
      </c>
      <c r="BD78" s="12">
        <f t="shared" si="33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3.5" hidden="1" customHeight="1" thickBot="1">
      <c r="A79" s="106"/>
      <c r="B79" s="137"/>
      <c r="C79" s="130"/>
      <c r="D79" s="234" t="str">
        <f t="shared" si="87"/>
        <v>TuS Kriegsfeld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4"/>
        <v/>
      </c>
      <c r="Q79" s="115" t="str">
        <f t="shared" si="71"/>
        <v/>
      </c>
      <c r="R79" s="114" t="str">
        <f t="shared" si="85"/>
        <v/>
      </c>
      <c r="S79" s="115" t="str">
        <f t="shared" si="72"/>
        <v/>
      </c>
      <c r="T79" s="103">
        <f t="shared" si="31"/>
        <v>0</v>
      </c>
      <c r="U79" s="104">
        <f t="shared" si="32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3"/>
        <v/>
      </c>
      <c r="AN79" s="367"/>
      <c r="AO79" s="368" t="str">
        <f t="shared" ca="1" si="86"/>
        <v/>
      </c>
      <c r="AP79" s="368"/>
      <c r="AQ79" s="105">
        <f t="shared" si="74"/>
        <v>0</v>
      </c>
      <c r="AR79" s="105">
        <f t="shared" si="75"/>
        <v>0</v>
      </c>
      <c r="AS79" s="14">
        <f t="shared" si="76"/>
        <v>0</v>
      </c>
      <c r="AT79" s="204">
        <f t="shared" si="77"/>
        <v>0</v>
      </c>
      <c r="AU79" s="105">
        <f t="shared" si="78"/>
        <v>0</v>
      </c>
      <c r="AV79" s="105">
        <f t="shared" si="79"/>
        <v>0</v>
      </c>
      <c r="AW79" s="14">
        <f t="shared" si="80"/>
        <v>0</v>
      </c>
      <c r="AX79" s="14">
        <f t="shared" si="81"/>
        <v>0</v>
      </c>
      <c r="AY79" s="105">
        <f t="shared" si="82"/>
        <v>0</v>
      </c>
      <c r="AZ79" s="105">
        <f t="shared" si="83"/>
        <v>0</v>
      </c>
      <c r="BA79" s="12">
        <f t="shared" si="28"/>
        <v>0</v>
      </c>
      <c r="BB79" s="12">
        <f t="shared" si="29"/>
        <v>0</v>
      </c>
      <c r="BC79" s="12">
        <f t="shared" si="30"/>
        <v>0</v>
      </c>
      <c r="BD79" s="12">
        <f t="shared" si="33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3.5" hidden="1" customHeight="1" thickBot="1">
      <c r="A80" s="106"/>
      <c r="B80" s="137"/>
      <c r="C80" s="130"/>
      <c r="D80" s="234" t="str">
        <f t="shared" si="87"/>
        <v>TuS Kriegsfeld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4"/>
        <v/>
      </c>
      <c r="Q80" s="115" t="str">
        <f t="shared" si="71"/>
        <v/>
      </c>
      <c r="R80" s="114" t="str">
        <f t="shared" si="85"/>
        <v/>
      </c>
      <c r="S80" s="115" t="str">
        <f t="shared" si="72"/>
        <v/>
      </c>
      <c r="T80" s="103">
        <f t="shared" si="31"/>
        <v>0</v>
      </c>
      <c r="U80" s="104">
        <f t="shared" si="32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3"/>
        <v/>
      </c>
      <c r="AN80" s="367"/>
      <c r="AO80" s="368" t="str">
        <f t="shared" ca="1" si="86"/>
        <v/>
      </c>
      <c r="AP80" s="368"/>
      <c r="AQ80" s="105">
        <f t="shared" si="74"/>
        <v>0</v>
      </c>
      <c r="AR80" s="105">
        <f t="shared" si="75"/>
        <v>0</v>
      </c>
      <c r="AS80" s="14">
        <f t="shared" si="76"/>
        <v>0</v>
      </c>
      <c r="AT80" s="204">
        <f t="shared" si="77"/>
        <v>0</v>
      </c>
      <c r="AU80" s="105">
        <f t="shared" si="78"/>
        <v>0</v>
      </c>
      <c r="AV80" s="105">
        <f t="shared" si="79"/>
        <v>0</v>
      </c>
      <c r="AW80" s="14">
        <f t="shared" si="80"/>
        <v>0</v>
      </c>
      <c r="AX80" s="14">
        <f t="shared" si="81"/>
        <v>0</v>
      </c>
      <c r="AY80" s="105">
        <f t="shared" si="82"/>
        <v>0</v>
      </c>
      <c r="AZ80" s="105">
        <f t="shared" si="83"/>
        <v>0</v>
      </c>
      <c r="BA80" s="12">
        <f t="shared" si="28"/>
        <v>0</v>
      </c>
      <c r="BB80" s="12">
        <f t="shared" si="29"/>
        <v>0</v>
      </c>
      <c r="BC80" s="12">
        <f t="shared" si="30"/>
        <v>0</v>
      </c>
      <c r="BD80" s="12">
        <f t="shared" si="33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3.5" hidden="1" customHeight="1" thickBot="1">
      <c r="A81" s="116"/>
      <c r="B81" s="138"/>
      <c r="C81" s="131"/>
      <c r="D81" s="235" t="str">
        <f t="shared" si="87"/>
        <v>TuS Kriegsfeld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4"/>
        <v/>
      </c>
      <c r="Q81" s="125" t="str">
        <f t="shared" si="71"/>
        <v/>
      </c>
      <c r="R81" s="124" t="str">
        <f t="shared" si="85"/>
        <v/>
      </c>
      <c r="S81" s="125" t="str">
        <f t="shared" si="72"/>
        <v/>
      </c>
      <c r="T81" s="103">
        <f t="shared" si="31"/>
        <v>0</v>
      </c>
      <c r="U81" s="104">
        <f t="shared" si="32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3"/>
        <v/>
      </c>
      <c r="AN81" s="370"/>
      <c r="AO81" s="371" t="str">
        <f t="shared" ca="1" si="86"/>
        <v/>
      </c>
      <c r="AP81" s="371"/>
      <c r="AQ81" s="105">
        <f t="shared" si="74"/>
        <v>0</v>
      </c>
      <c r="AR81" s="105">
        <f t="shared" si="75"/>
        <v>0</v>
      </c>
      <c r="AS81" s="14">
        <f t="shared" si="76"/>
        <v>0</v>
      </c>
      <c r="AT81" s="204">
        <f t="shared" si="77"/>
        <v>0</v>
      </c>
      <c r="AU81" s="105">
        <f t="shared" si="78"/>
        <v>0</v>
      </c>
      <c r="AV81" s="105">
        <f t="shared" si="79"/>
        <v>0</v>
      </c>
      <c r="AW81" s="14">
        <f t="shared" si="80"/>
        <v>0</v>
      </c>
      <c r="AX81" s="14">
        <f t="shared" si="81"/>
        <v>0</v>
      </c>
      <c r="AY81" s="105">
        <f t="shared" si="82"/>
        <v>0</v>
      </c>
      <c r="AZ81" s="105">
        <f t="shared" si="83"/>
        <v>0</v>
      </c>
      <c r="BA81" s="12">
        <f t="shared" si="28"/>
        <v>0</v>
      </c>
      <c r="BB81" s="12">
        <f t="shared" si="29"/>
        <v>0</v>
      </c>
      <c r="BC81" s="12">
        <f t="shared" si="30"/>
        <v>0</v>
      </c>
      <c r="BD81" s="12">
        <f t="shared" si="33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3.5" customHeight="1" thickBot="1">
      <c r="A82" s="13"/>
      <c r="C82" s="14"/>
      <c r="D82" s="218"/>
      <c r="E82" s="218"/>
      <c r="T82" s="103">
        <f t="shared" si="31"/>
        <v>0</v>
      </c>
      <c r="U82" s="104">
        <f t="shared" si="32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8">SUM(BA72:BA81)</f>
        <v>3</v>
      </c>
      <c r="BB82" s="128">
        <f t="shared" si="88"/>
        <v>0</v>
      </c>
      <c r="BC82" s="128">
        <f t="shared" si="88"/>
        <v>0</v>
      </c>
      <c r="BD82" s="128">
        <f t="shared" si="88"/>
        <v>1</v>
      </c>
      <c r="BE82" s="128">
        <f t="shared" si="88"/>
        <v>1</v>
      </c>
      <c r="BF82" s="128">
        <f t="shared" si="88"/>
        <v>0</v>
      </c>
      <c r="BG82" s="128">
        <f t="shared" si="88"/>
        <v>0</v>
      </c>
      <c r="BH82" s="128">
        <f t="shared" si="88"/>
        <v>3</v>
      </c>
      <c r="BI82" s="14">
        <f>SUM(BA82:BH82)</f>
        <v>8</v>
      </c>
    </row>
    <row r="83" spans="1:61" ht="13.5" customHeight="1" thickBot="1">
      <c r="A83" s="93"/>
      <c r="B83" s="136"/>
      <c r="C83" s="129" t="s">
        <v>78</v>
      </c>
      <c r="D83" s="233" t="str">
        <f>E15</f>
        <v>Erlenbach/Morlautern (N)</v>
      </c>
      <c r="E83" s="228" t="str">
        <f>E3</f>
        <v>TFC Warriors Kaiserslautern (N)</v>
      </c>
      <c r="F83" s="97">
        <v>25</v>
      </c>
      <c r="G83" s="98">
        <v>19</v>
      </c>
      <c r="H83" s="95">
        <v>18</v>
      </c>
      <c r="I83" s="96">
        <v>25</v>
      </c>
      <c r="J83" s="97">
        <v>26</v>
      </c>
      <c r="K83" s="98">
        <v>24</v>
      </c>
      <c r="L83" s="95">
        <v>25</v>
      </c>
      <c r="M83" s="96">
        <v>21</v>
      </c>
      <c r="N83" s="97"/>
      <c r="O83" s="98"/>
      <c r="P83" s="101">
        <f>IF(F83="","",F83+H83+J83+L83+N83)</f>
        <v>94</v>
      </c>
      <c r="Q83" s="102">
        <f t="shared" ref="Q83:Q92" si="89">IF(G83="","",G83+I83+K83+M83+O83)</f>
        <v>89</v>
      </c>
      <c r="R83" s="101">
        <f>IF(F83="","",AQ83+AS83+AU83+AW83+AY83)</f>
        <v>3</v>
      </c>
      <c r="S83" s="102">
        <f t="shared" ref="S83:S92" si="90">IF(G83="","",AR83+AT83+AV83+AX83+AZ83)</f>
        <v>1</v>
      </c>
      <c r="T83" s="103">
        <f t="shared" si="31"/>
        <v>3</v>
      </c>
      <c r="U83" s="104">
        <f t="shared" si="32"/>
        <v>0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1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2">IF(F83&gt;G83,1,0)</f>
        <v>1</v>
      </c>
      <c r="AR83" s="105">
        <f t="shared" ref="AR83:AR92" si="93">IF(G83&gt;F83,1,0)</f>
        <v>0</v>
      </c>
      <c r="AS83" s="14">
        <f t="shared" ref="AS83:AS92" si="94">IF(H83&gt;I83,1,0)</f>
        <v>0</v>
      </c>
      <c r="AT83" s="204">
        <f t="shared" ref="AT83:AT92" si="95">IF(I83&gt;H83,1,0)</f>
        <v>1</v>
      </c>
      <c r="AU83" s="105">
        <f t="shared" ref="AU83:AU92" si="96">IF(J83&gt;K83,1,0)</f>
        <v>1</v>
      </c>
      <c r="AV83" s="105">
        <f t="shared" ref="AV83:AV92" si="97">IF(K83&gt;J83,1,0)</f>
        <v>0</v>
      </c>
      <c r="AW83" s="14">
        <f t="shared" ref="AW83:AW92" si="98">IF(L83&gt;M83,1,0)</f>
        <v>1</v>
      </c>
      <c r="AX83" s="14">
        <f t="shared" ref="AX83:AX92" si="99">IF(M83&gt;L83,1,0)</f>
        <v>0</v>
      </c>
      <c r="AY83" s="105">
        <f t="shared" ref="AY83:AY92" si="100">IF(N83&gt;O83,1,0)</f>
        <v>0</v>
      </c>
      <c r="AZ83" s="105">
        <f t="shared" ref="AZ83:AZ92" si="101">IF(O83&gt;N83,1,0)</f>
        <v>0</v>
      </c>
      <c r="BA83" s="12">
        <f>IF(T83=3,1,0)</f>
        <v>1</v>
      </c>
      <c r="BB83" s="12">
        <f>IF(T83=2,1,0)</f>
        <v>0</v>
      </c>
      <c r="BC83" s="12">
        <f>IF(T83=1,1,0)</f>
        <v>0</v>
      </c>
      <c r="BD83" s="12">
        <f>IF(AND(T83=0,U83&lt;&gt;0),1,0)</f>
        <v>0</v>
      </c>
      <c r="BE83" s="12">
        <f>IF(U42=3,1,0)</f>
        <v>1</v>
      </c>
      <c r="BF83" s="12">
        <f>IF(U42=2,1,0)</f>
        <v>0</v>
      </c>
      <c r="BG83" s="12">
        <f>IF(U42=1,1,0)</f>
        <v>0</v>
      </c>
      <c r="BH83" s="12">
        <f>IF(AND(U42=0,T42&lt;&gt;0),1,0)</f>
        <v>0</v>
      </c>
      <c r="BI83" s="14"/>
    </row>
    <row r="84" spans="1:61" ht="13.5" customHeight="1" thickBot="1">
      <c r="A84" s="106"/>
      <c r="B84" s="137"/>
      <c r="C84" s="130"/>
      <c r="D84" s="234" t="str">
        <f>D83</f>
        <v>Erlenbach/Morlautern (N)</v>
      </c>
      <c r="E84" s="230" t="str">
        <f>E6</f>
        <v>TFC Kaiserslautern (MP)</v>
      </c>
      <c r="F84" s="110">
        <v>21</v>
      </c>
      <c r="G84" s="111">
        <v>25</v>
      </c>
      <c r="H84" s="108">
        <v>25</v>
      </c>
      <c r="I84" s="109">
        <v>19</v>
      </c>
      <c r="J84" s="110">
        <v>18</v>
      </c>
      <c r="K84" s="111">
        <v>25</v>
      </c>
      <c r="L84" s="108">
        <v>26</v>
      </c>
      <c r="M84" s="109">
        <v>28</v>
      </c>
      <c r="N84" s="110"/>
      <c r="O84" s="111"/>
      <c r="P84" s="114">
        <f t="shared" ref="P84:P92" si="102">IF(F84="","",F84+H84+J84+L84+N84)</f>
        <v>90</v>
      </c>
      <c r="Q84" s="115">
        <f t="shared" si="89"/>
        <v>97</v>
      </c>
      <c r="R84" s="114">
        <f t="shared" ref="R84:R92" si="103">IF(F84="","",AQ84+AS84+AU84+AW84+AY84)</f>
        <v>1</v>
      </c>
      <c r="S84" s="115">
        <f t="shared" si="90"/>
        <v>3</v>
      </c>
      <c r="T84" s="103">
        <f t="shared" si="31"/>
        <v>0</v>
      </c>
      <c r="U84" s="104">
        <f t="shared" si="32"/>
        <v>3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1"/>
        <v/>
      </c>
      <c r="AN84" s="367"/>
      <c r="AO84" s="368" t="str">
        <f t="shared" ref="AO84:AO92" ca="1" si="104">IF(U84&lt;&gt;"","",IF(C84="","",IF(C84&lt;TODAY(),"offen","")))</f>
        <v/>
      </c>
      <c r="AP84" s="368"/>
      <c r="AQ84" s="105">
        <f t="shared" si="92"/>
        <v>0</v>
      </c>
      <c r="AR84" s="105">
        <f t="shared" si="93"/>
        <v>1</v>
      </c>
      <c r="AS84" s="14">
        <f t="shared" si="94"/>
        <v>1</v>
      </c>
      <c r="AT84" s="204">
        <f t="shared" si="95"/>
        <v>0</v>
      </c>
      <c r="AU84" s="105">
        <f t="shared" si="96"/>
        <v>0</v>
      </c>
      <c r="AV84" s="105">
        <f t="shared" si="97"/>
        <v>1</v>
      </c>
      <c r="AW84" s="14">
        <f t="shared" si="98"/>
        <v>0</v>
      </c>
      <c r="AX84" s="14">
        <f t="shared" si="99"/>
        <v>1</v>
      </c>
      <c r="AY84" s="105">
        <f t="shared" si="100"/>
        <v>0</v>
      </c>
      <c r="AZ84" s="105">
        <f t="shared" si="101"/>
        <v>0</v>
      </c>
      <c r="BA84" s="12">
        <f t="shared" si="28"/>
        <v>0</v>
      </c>
      <c r="BB84" s="12">
        <f t="shared" si="29"/>
        <v>0</v>
      </c>
      <c r="BC84" s="12">
        <f t="shared" si="30"/>
        <v>0</v>
      </c>
      <c r="BD84" s="12">
        <f>IF(AND(T84=0,U84&lt;&gt;0),1,0)</f>
        <v>1</v>
      </c>
      <c r="BE84" s="12">
        <f>IF(U53=3,1,0)</f>
        <v>0</v>
      </c>
      <c r="BF84" s="12">
        <f>IF(U53=2,1,0)</f>
        <v>0</v>
      </c>
      <c r="BG84" s="12">
        <f>IF(U53=1,1,0)</f>
        <v>0</v>
      </c>
      <c r="BH84" s="12">
        <f>IF(AND(U53=0,T53&lt;&gt;0),1,0)</f>
        <v>1</v>
      </c>
      <c r="BI84" s="14"/>
    </row>
    <row r="85" spans="1:61" ht="13.5" customHeight="1" thickBot="1">
      <c r="A85" s="106"/>
      <c r="B85" s="137"/>
      <c r="C85" s="130"/>
      <c r="D85" s="234" t="str">
        <f t="shared" ref="D85:D92" si="105">D84</f>
        <v>Erlenbach/Morlautern (N)</v>
      </c>
      <c r="E85" s="230" t="str">
        <f>E9</f>
        <v>VBC Kaiserslautern</v>
      </c>
      <c r="F85" s="110">
        <v>16</v>
      </c>
      <c r="G85" s="111">
        <v>25</v>
      </c>
      <c r="H85" s="108">
        <v>25</v>
      </c>
      <c r="I85" s="109">
        <v>14</v>
      </c>
      <c r="J85" s="110">
        <v>19</v>
      </c>
      <c r="K85" s="111">
        <v>25</v>
      </c>
      <c r="L85" s="108">
        <v>25</v>
      </c>
      <c r="M85" s="109">
        <v>18</v>
      </c>
      <c r="N85" s="110">
        <v>12</v>
      </c>
      <c r="O85" s="111">
        <v>15</v>
      </c>
      <c r="P85" s="114">
        <f t="shared" si="102"/>
        <v>97</v>
      </c>
      <c r="Q85" s="115">
        <f t="shared" si="89"/>
        <v>97</v>
      </c>
      <c r="R85" s="114">
        <f t="shared" si="103"/>
        <v>2</v>
      </c>
      <c r="S85" s="115">
        <f t="shared" si="90"/>
        <v>3</v>
      </c>
      <c r="T85" s="103">
        <f t="shared" si="31"/>
        <v>1</v>
      </c>
      <c r="U85" s="104">
        <f t="shared" si="32"/>
        <v>2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1"/>
        <v/>
      </c>
      <c r="AN85" s="367"/>
      <c r="AO85" s="368" t="str">
        <f t="shared" ca="1" si="104"/>
        <v/>
      </c>
      <c r="AP85" s="368"/>
      <c r="AQ85" s="105">
        <f t="shared" si="92"/>
        <v>0</v>
      </c>
      <c r="AR85" s="105">
        <f t="shared" si="93"/>
        <v>1</v>
      </c>
      <c r="AS85" s="14">
        <f t="shared" si="94"/>
        <v>1</v>
      </c>
      <c r="AT85" s="204">
        <f t="shared" si="95"/>
        <v>0</v>
      </c>
      <c r="AU85" s="105">
        <f t="shared" si="96"/>
        <v>0</v>
      </c>
      <c r="AV85" s="105">
        <f t="shared" si="97"/>
        <v>1</v>
      </c>
      <c r="AW85" s="14">
        <f t="shared" si="98"/>
        <v>1</v>
      </c>
      <c r="AX85" s="14">
        <f t="shared" si="99"/>
        <v>0</v>
      </c>
      <c r="AY85" s="105">
        <f t="shared" si="100"/>
        <v>0</v>
      </c>
      <c r="AZ85" s="105">
        <f t="shared" si="101"/>
        <v>1</v>
      </c>
      <c r="BA85" s="12">
        <f t="shared" si="28"/>
        <v>0</v>
      </c>
      <c r="BB85" s="12">
        <f t="shared" si="29"/>
        <v>0</v>
      </c>
      <c r="BC85" s="12">
        <f t="shared" si="30"/>
        <v>1</v>
      </c>
      <c r="BD85" s="12">
        <f t="shared" si="33"/>
        <v>0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1</v>
      </c>
      <c r="BI85" s="14"/>
    </row>
    <row r="86" spans="1:61" ht="13.5" customHeight="1" thickBot="1">
      <c r="A86" s="106"/>
      <c r="B86" s="137"/>
      <c r="C86" s="162"/>
      <c r="D86" s="234" t="str">
        <f t="shared" si="105"/>
        <v>Erlenbach/Morlautern (N)</v>
      </c>
      <c r="E86" s="230" t="str">
        <f>E12</f>
        <v>TuS Kriegsfeld</v>
      </c>
      <c r="F86" s="110">
        <v>14</v>
      </c>
      <c r="G86" s="111">
        <v>25</v>
      </c>
      <c r="H86" s="108">
        <v>25</v>
      </c>
      <c r="I86" s="109">
        <v>23</v>
      </c>
      <c r="J86" s="110">
        <v>25</v>
      </c>
      <c r="K86" s="111">
        <v>17</v>
      </c>
      <c r="L86" s="108">
        <v>26</v>
      </c>
      <c r="M86" s="109">
        <v>24</v>
      </c>
      <c r="N86" s="110"/>
      <c r="O86" s="111"/>
      <c r="P86" s="114">
        <f t="shared" si="102"/>
        <v>90</v>
      </c>
      <c r="Q86" s="115">
        <f t="shared" si="89"/>
        <v>89</v>
      </c>
      <c r="R86" s="114">
        <f t="shared" si="103"/>
        <v>3</v>
      </c>
      <c r="S86" s="115">
        <f>IF(G86="","",AR86+AT86+AV86+AX86+AZ86)</f>
        <v>1</v>
      </c>
      <c r="T86" s="103">
        <f t="shared" si="31"/>
        <v>3</v>
      </c>
      <c r="U86" s="104">
        <f t="shared" si="32"/>
        <v>0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t="shared" ca="1" si="91"/>
        <v/>
      </c>
      <c r="AN86" s="372"/>
      <c r="AO86" s="368" t="str">
        <f t="shared" ca="1" si="104"/>
        <v/>
      </c>
      <c r="AP86" s="368"/>
      <c r="AQ86" s="105">
        <f t="shared" si="92"/>
        <v>0</v>
      </c>
      <c r="AR86" s="105">
        <f t="shared" si="93"/>
        <v>1</v>
      </c>
      <c r="AS86" s="14">
        <f t="shared" si="94"/>
        <v>1</v>
      </c>
      <c r="AT86" s="204">
        <f t="shared" si="95"/>
        <v>0</v>
      </c>
      <c r="AU86" s="105">
        <f t="shared" si="96"/>
        <v>1</v>
      </c>
      <c r="AV86" s="105">
        <f t="shared" si="97"/>
        <v>0</v>
      </c>
      <c r="AW86" s="14">
        <f t="shared" si="98"/>
        <v>1</v>
      </c>
      <c r="AX86" s="14">
        <f t="shared" si="99"/>
        <v>0</v>
      </c>
      <c r="AY86" s="105">
        <f t="shared" si="100"/>
        <v>0</v>
      </c>
      <c r="AZ86" s="105">
        <f t="shared" si="101"/>
        <v>0</v>
      </c>
      <c r="BA86" s="12">
        <f t="shared" si="28"/>
        <v>1</v>
      </c>
      <c r="BB86" s="12">
        <f t="shared" si="29"/>
        <v>0</v>
      </c>
      <c r="BC86" s="12">
        <f t="shared" si="30"/>
        <v>0</v>
      </c>
      <c r="BD86" s="12">
        <f t="shared" si="33"/>
        <v>0</v>
      </c>
      <c r="BE86" s="12">
        <f>IF(U75=3,1,0)</f>
        <v>0</v>
      </c>
      <c r="BF86" s="12">
        <f>IF(U75=2,1,0)</f>
        <v>0</v>
      </c>
      <c r="BG86" s="12">
        <f>IF(U75=1,1,0)</f>
        <v>0</v>
      </c>
      <c r="BH86" s="12">
        <f>IF(AND(U75=0,T75&lt;&gt;0),1,0)</f>
        <v>1</v>
      </c>
      <c r="BI86" s="14"/>
    </row>
    <row r="87" spans="1:61" ht="13.5" hidden="1" customHeight="1" thickBot="1">
      <c r="A87" s="106">
        <v>8</v>
      </c>
      <c r="B87" s="137">
        <v>42145</v>
      </c>
      <c r="C87" s="130"/>
      <c r="D87" s="234" t="str">
        <f t="shared" si="105"/>
        <v>Erlenbach/Morlautern (N)</v>
      </c>
      <c r="E87" s="230">
        <f>E18</f>
        <v>0</v>
      </c>
      <c r="F87" s="110"/>
      <c r="G87" s="111"/>
      <c r="H87" s="108"/>
      <c r="I87" s="109"/>
      <c r="J87" s="110"/>
      <c r="K87" s="111"/>
      <c r="L87" s="108"/>
      <c r="M87" s="109"/>
      <c r="N87" s="110"/>
      <c r="O87" s="111"/>
      <c r="P87" s="114" t="str">
        <f t="shared" si="102"/>
        <v/>
      </c>
      <c r="Q87" s="115" t="str">
        <f t="shared" si="89"/>
        <v/>
      </c>
      <c r="R87" s="114" t="str">
        <f>IF(F87="","",AQ87+AS87+AU87+AW87+AY87)</f>
        <v/>
      </c>
      <c r="S87" s="115" t="str">
        <f>IF(G87="","",AR87+AT87+AV87+AX87+AZ87)</f>
        <v/>
      </c>
      <c r="T87" s="103">
        <f t="shared" si="31"/>
        <v>0</v>
      </c>
      <c r="U87" s="104">
        <f t="shared" si="32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t="shared" ca="1" si="91"/>
        <v/>
      </c>
      <c r="AN87" s="367"/>
      <c r="AO87" s="368" t="str">
        <f t="shared" ca="1" si="104"/>
        <v/>
      </c>
      <c r="AP87" s="368"/>
      <c r="AQ87" s="105">
        <f t="shared" si="92"/>
        <v>0</v>
      </c>
      <c r="AR87" s="105">
        <f t="shared" si="93"/>
        <v>0</v>
      </c>
      <c r="AS87" s="14">
        <f t="shared" si="94"/>
        <v>0</v>
      </c>
      <c r="AT87" s="204">
        <f t="shared" si="95"/>
        <v>0</v>
      </c>
      <c r="AU87" s="105">
        <f t="shared" si="96"/>
        <v>0</v>
      </c>
      <c r="AV87" s="105">
        <f t="shared" si="97"/>
        <v>0</v>
      </c>
      <c r="AW87" s="14">
        <f t="shared" si="98"/>
        <v>0</v>
      </c>
      <c r="AX87" s="14">
        <f t="shared" si="99"/>
        <v>0</v>
      </c>
      <c r="AY87" s="105">
        <f t="shared" si="100"/>
        <v>0</v>
      </c>
      <c r="AZ87" s="105">
        <f t="shared" si="101"/>
        <v>0</v>
      </c>
      <c r="BA87" s="12">
        <f>IF(T87=3,1,0)</f>
        <v>0</v>
      </c>
      <c r="BB87" s="12">
        <f t="shared" si="29"/>
        <v>0</v>
      </c>
      <c r="BC87" s="12">
        <f t="shared" si="30"/>
        <v>0</v>
      </c>
      <c r="BD87" s="12">
        <f>IF(AND(T87=0,U87&lt;&gt;0),1,0)</f>
        <v>0</v>
      </c>
      <c r="BE87" s="12">
        <f>IF(U98=3,1,0)</f>
        <v>0</v>
      </c>
      <c r="BF87" s="12">
        <f>IF(U98=2,1,0)</f>
        <v>0</v>
      </c>
      <c r="BG87" s="12">
        <f>IF(U98=1,1,0)</f>
        <v>0</v>
      </c>
      <c r="BH87" s="12">
        <f>IF(AND(U98=0,T98&lt;&gt;0),1,0)</f>
        <v>0</v>
      </c>
      <c r="BI87" s="14"/>
    </row>
    <row r="88" spans="1:61" ht="13.5" hidden="1" customHeight="1" thickBot="1">
      <c r="A88" s="106"/>
      <c r="B88" s="137"/>
      <c r="C88" s="130"/>
      <c r="D88" s="234" t="str">
        <f t="shared" si="105"/>
        <v>Erlenbach/Morlautern (N)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2"/>
        <v/>
      </c>
      <c r="Q88" s="115" t="str">
        <f t="shared" si="89"/>
        <v/>
      </c>
      <c r="R88" s="114" t="str">
        <f t="shared" si="103"/>
        <v/>
      </c>
      <c r="S88" s="115" t="str">
        <f t="shared" si="90"/>
        <v/>
      </c>
      <c r="T88" s="103">
        <f t="shared" si="31"/>
        <v>0</v>
      </c>
      <c r="U88" s="104">
        <f t="shared" si="32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1"/>
        <v/>
      </c>
      <c r="AN88" s="367"/>
      <c r="AO88" s="368" t="str">
        <f t="shared" ca="1" si="104"/>
        <v/>
      </c>
      <c r="AP88" s="368"/>
      <c r="AQ88" s="105">
        <f t="shared" si="92"/>
        <v>0</v>
      </c>
      <c r="AR88" s="105">
        <f t="shared" si="93"/>
        <v>0</v>
      </c>
      <c r="AS88" s="14">
        <f t="shared" si="94"/>
        <v>0</v>
      </c>
      <c r="AT88" s="204">
        <f t="shared" si="95"/>
        <v>0</v>
      </c>
      <c r="AU88" s="105">
        <f t="shared" si="96"/>
        <v>0</v>
      </c>
      <c r="AV88" s="105">
        <f t="shared" si="97"/>
        <v>0</v>
      </c>
      <c r="AW88" s="14">
        <f t="shared" si="98"/>
        <v>0</v>
      </c>
      <c r="AX88" s="14">
        <f t="shared" si="99"/>
        <v>0</v>
      </c>
      <c r="AY88" s="105">
        <f t="shared" si="100"/>
        <v>0</v>
      </c>
      <c r="AZ88" s="105">
        <f t="shared" si="101"/>
        <v>0</v>
      </c>
      <c r="BA88" s="12">
        <f t="shared" si="28"/>
        <v>0</v>
      </c>
      <c r="BB88" s="12">
        <f t="shared" si="29"/>
        <v>0</v>
      </c>
      <c r="BC88" s="12">
        <f t="shared" si="30"/>
        <v>0</v>
      </c>
      <c r="BD88" s="12">
        <f t="shared" si="33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3.5" hidden="1" customHeight="1" thickBot="1">
      <c r="A89" s="106"/>
      <c r="B89" s="137"/>
      <c r="C89" s="130"/>
      <c r="D89" s="234" t="str">
        <f t="shared" si="105"/>
        <v>Erlenbach/Morlautern (N)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2"/>
        <v/>
      </c>
      <c r="Q89" s="115" t="str">
        <f t="shared" si="89"/>
        <v/>
      </c>
      <c r="R89" s="114" t="str">
        <f t="shared" si="103"/>
        <v/>
      </c>
      <c r="S89" s="115" t="str">
        <f t="shared" si="90"/>
        <v/>
      </c>
      <c r="T89" s="103">
        <f t="shared" si="31"/>
        <v>0</v>
      </c>
      <c r="U89" s="104">
        <f t="shared" si="32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1"/>
        <v/>
      </c>
      <c r="AN89" s="367"/>
      <c r="AO89" s="368" t="str">
        <f t="shared" ca="1" si="104"/>
        <v/>
      </c>
      <c r="AP89" s="368"/>
      <c r="AQ89" s="105">
        <f t="shared" si="92"/>
        <v>0</v>
      </c>
      <c r="AR89" s="105">
        <f t="shared" si="93"/>
        <v>0</v>
      </c>
      <c r="AS89" s="14">
        <f t="shared" si="94"/>
        <v>0</v>
      </c>
      <c r="AT89" s="204">
        <f t="shared" si="95"/>
        <v>0</v>
      </c>
      <c r="AU89" s="105">
        <f t="shared" si="96"/>
        <v>0</v>
      </c>
      <c r="AV89" s="105">
        <f t="shared" si="97"/>
        <v>0</v>
      </c>
      <c r="AW89" s="14">
        <f t="shared" si="98"/>
        <v>0</v>
      </c>
      <c r="AX89" s="14">
        <f t="shared" si="99"/>
        <v>0</v>
      </c>
      <c r="AY89" s="105">
        <f t="shared" si="100"/>
        <v>0</v>
      </c>
      <c r="AZ89" s="105">
        <f t="shared" si="101"/>
        <v>0</v>
      </c>
      <c r="BA89" s="12">
        <f t="shared" si="28"/>
        <v>0</v>
      </c>
      <c r="BB89" s="12">
        <f t="shared" si="29"/>
        <v>0</v>
      </c>
      <c r="BC89" s="12">
        <f t="shared" si="30"/>
        <v>0</v>
      </c>
      <c r="BD89" s="12">
        <f t="shared" si="33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3.5" hidden="1" customHeight="1" thickBot="1">
      <c r="A90" s="106"/>
      <c r="B90" s="137"/>
      <c r="C90" s="130"/>
      <c r="D90" s="234" t="str">
        <f t="shared" si="105"/>
        <v>Erlenbach/Morlautern (N)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2"/>
        <v/>
      </c>
      <c r="Q90" s="115" t="str">
        <f t="shared" si="89"/>
        <v/>
      </c>
      <c r="R90" s="114" t="str">
        <f t="shared" si="103"/>
        <v/>
      </c>
      <c r="S90" s="115" t="str">
        <f t="shared" si="90"/>
        <v/>
      </c>
      <c r="T90" s="103">
        <f t="shared" si="31"/>
        <v>0</v>
      </c>
      <c r="U90" s="104">
        <f t="shared" si="32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1"/>
        <v/>
      </c>
      <c r="AN90" s="367"/>
      <c r="AO90" s="368" t="str">
        <f t="shared" ca="1" si="104"/>
        <v/>
      </c>
      <c r="AP90" s="368"/>
      <c r="AQ90" s="105">
        <f t="shared" si="92"/>
        <v>0</v>
      </c>
      <c r="AR90" s="105">
        <f t="shared" si="93"/>
        <v>0</v>
      </c>
      <c r="AS90" s="14">
        <f t="shared" si="94"/>
        <v>0</v>
      </c>
      <c r="AT90" s="204">
        <f t="shared" si="95"/>
        <v>0</v>
      </c>
      <c r="AU90" s="105">
        <f t="shared" si="96"/>
        <v>0</v>
      </c>
      <c r="AV90" s="105">
        <f t="shared" si="97"/>
        <v>0</v>
      </c>
      <c r="AW90" s="14">
        <f t="shared" si="98"/>
        <v>0</v>
      </c>
      <c r="AX90" s="14">
        <f t="shared" si="99"/>
        <v>0</v>
      </c>
      <c r="AY90" s="105">
        <f t="shared" si="100"/>
        <v>0</v>
      </c>
      <c r="AZ90" s="105">
        <f t="shared" si="101"/>
        <v>0</v>
      </c>
      <c r="BA90" s="12">
        <f t="shared" si="28"/>
        <v>0</v>
      </c>
      <c r="BB90" s="12">
        <f t="shared" si="29"/>
        <v>0</v>
      </c>
      <c r="BC90" s="12">
        <f t="shared" si="30"/>
        <v>0</v>
      </c>
      <c r="BD90" s="12">
        <f t="shared" si="33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3.5" hidden="1" customHeight="1" thickBot="1">
      <c r="A91" s="106"/>
      <c r="B91" s="137"/>
      <c r="C91" s="130"/>
      <c r="D91" s="234" t="str">
        <f t="shared" si="105"/>
        <v>Erlenbach/Morlautern (N)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2"/>
        <v/>
      </c>
      <c r="Q91" s="115" t="str">
        <f t="shared" si="89"/>
        <v/>
      </c>
      <c r="R91" s="114" t="str">
        <f t="shared" si="103"/>
        <v/>
      </c>
      <c r="S91" s="115" t="str">
        <f t="shared" si="90"/>
        <v/>
      </c>
      <c r="T91" s="103">
        <f t="shared" si="31"/>
        <v>0</v>
      </c>
      <c r="U91" s="104">
        <f t="shared" si="32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1"/>
        <v/>
      </c>
      <c r="AN91" s="367"/>
      <c r="AO91" s="368" t="str">
        <f t="shared" ca="1" si="104"/>
        <v/>
      </c>
      <c r="AP91" s="368"/>
      <c r="AQ91" s="105">
        <f t="shared" si="92"/>
        <v>0</v>
      </c>
      <c r="AR91" s="105">
        <f t="shared" si="93"/>
        <v>0</v>
      </c>
      <c r="AS91" s="14">
        <f t="shared" si="94"/>
        <v>0</v>
      </c>
      <c r="AT91" s="204">
        <f t="shared" si="95"/>
        <v>0</v>
      </c>
      <c r="AU91" s="105">
        <f t="shared" si="96"/>
        <v>0</v>
      </c>
      <c r="AV91" s="105">
        <f t="shared" si="97"/>
        <v>0</v>
      </c>
      <c r="AW91" s="14">
        <f t="shared" si="98"/>
        <v>0</v>
      </c>
      <c r="AX91" s="14">
        <f t="shared" si="99"/>
        <v>0</v>
      </c>
      <c r="AY91" s="105">
        <f t="shared" si="100"/>
        <v>0</v>
      </c>
      <c r="AZ91" s="105">
        <f t="shared" si="101"/>
        <v>0</v>
      </c>
      <c r="BA91" s="12">
        <f t="shared" si="28"/>
        <v>0</v>
      </c>
      <c r="BB91" s="12">
        <f t="shared" si="29"/>
        <v>0</v>
      </c>
      <c r="BC91" s="12">
        <f t="shared" si="30"/>
        <v>0</v>
      </c>
      <c r="BD91" s="12">
        <f t="shared" si="33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3.5" hidden="1" customHeight="1" thickBot="1">
      <c r="A92" s="116"/>
      <c r="B92" s="138"/>
      <c r="C92" s="131"/>
      <c r="D92" s="235" t="str">
        <f t="shared" si="105"/>
        <v>Erlenbach/Morlautern (N)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2"/>
        <v/>
      </c>
      <c r="Q92" s="125" t="str">
        <f t="shared" si="89"/>
        <v/>
      </c>
      <c r="R92" s="124" t="str">
        <f t="shared" si="103"/>
        <v/>
      </c>
      <c r="S92" s="125" t="str">
        <f t="shared" si="90"/>
        <v/>
      </c>
      <c r="T92" s="103">
        <f t="shared" si="31"/>
        <v>0</v>
      </c>
      <c r="U92" s="104">
        <f t="shared" si="32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1"/>
        <v/>
      </c>
      <c r="AN92" s="370"/>
      <c r="AO92" s="371" t="str">
        <f t="shared" ca="1" si="104"/>
        <v/>
      </c>
      <c r="AP92" s="371"/>
      <c r="AQ92" s="105">
        <f t="shared" si="92"/>
        <v>0</v>
      </c>
      <c r="AR92" s="105">
        <f t="shared" si="93"/>
        <v>0</v>
      </c>
      <c r="AS92" s="14">
        <f t="shared" si="94"/>
        <v>0</v>
      </c>
      <c r="AT92" s="204">
        <f t="shared" si="95"/>
        <v>0</v>
      </c>
      <c r="AU92" s="105">
        <f t="shared" si="96"/>
        <v>0</v>
      </c>
      <c r="AV92" s="105">
        <f t="shared" si="97"/>
        <v>0</v>
      </c>
      <c r="AW92" s="14">
        <f t="shared" si="98"/>
        <v>0</v>
      </c>
      <c r="AX92" s="14">
        <f t="shared" si="99"/>
        <v>0</v>
      </c>
      <c r="AY92" s="105">
        <f t="shared" si="100"/>
        <v>0</v>
      </c>
      <c r="AZ92" s="105">
        <f t="shared" si="101"/>
        <v>0</v>
      </c>
      <c r="BA92" s="12">
        <f t="shared" si="28"/>
        <v>0</v>
      </c>
      <c r="BB92" s="12">
        <f t="shared" si="29"/>
        <v>0</v>
      </c>
      <c r="BC92" s="12">
        <f t="shared" si="30"/>
        <v>0</v>
      </c>
      <c r="BD92" s="12">
        <f t="shared" si="33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3.5" customHeight="1" thickBot="1">
      <c r="A93" s="13"/>
      <c r="C93" s="14"/>
      <c r="D93" s="218"/>
      <c r="E93" s="218"/>
      <c r="T93" s="103">
        <f t="shared" si="31"/>
        <v>0</v>
      </c>
      <c r="U93" s="104">
        <f t="shared" si="32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6">SUM(BA83:BA92)</f>
        <v>2</v>
      </c>
      <c r="BB93" s="128">
        <f t="shared" si="106"/>
        <v>0</v>
      </c>
      <c r="BC93" s="128">
        <f t="shared" si="106"/>
        <v>1</v>
      </c>
      <c r="BD93" s="128">
        <f t="shared" si="106"/>
        <v>1</v>
      </c>
      <c r="BE93" s="128">
        <f t="shared" si="106"/>
        <v>1</v>
      </c>
      <c r="BF93" s="128">
        <f t="shared" si="106"/>
        <v>0</v>
      </c>
      <c r="BG93" s="128">
        <f t="shared" si="106"/>
        <v>0</v>
      </c>
      <c r="BH93" s="128">
        <f t="shared" si="106"/>
        <v>3</v>
      </c>
      <c r="BI93" s="14">
        <f>SUM(BA93:BH93)</f>
        <v>8</v>
      </c>
    </row>
    <row r="94" spans="1:61" ht="13.5" hidden="1" customHeight="1" thickBot="1">
      <c r="A94" s="93">
        <v>6</v>
      </c>
      <c r="B94" s="136">
        <v>42083</v>
      </c>
      <c r="C94" s="129"/>
      <c r="D94" s="233">
        <f>E18</f>
        <v>0</v>
      </c>
      <c r="E94" s="228" t="str">
        <f>E3</f>
        <v>TFC Warriors Kaiserslautern (N)</v>
      </c>
      <c r="F94" s="97"/>
      <c r="G94" s="98"/>
      <c r="H94" s="95"/>
      <c r="I94" s="96"/>
      <c r="J94" s="97"/>
      <c r="K94" s="98"/>
      <c r="L94" s="95"/>
      <c r="M94" s="96"/>
      <c r="N94" s="97"/>
      <c r="O94" s="98"/>
      <c r="P94" s="101" t="str">
        <f>IF(F94="","",F94+H94+J94+L94+N94)</f>
        <v/>
      </c>
      <c r="Q94" s="102" t="str">
        <f t="shared" ref="Q94:Q103" si="107">IF(G94="","",G94+I94+K94+M94+O94)</f>
        <v/>
      </c>
      <c r="R94" s="101" t="str">
        <f>IF(F94="","",AQ94+AS94+AU94+AW94+AY94)</f>
        <v/>
      </c>
      <c r="S94" s="102" t="str">
        <f t="shared" ref="S94:S103" si="108">IF(G94="","",AR94+AT94+AV94+AX94+AZ94)</f>
        <v/>
      </c>
      <c r="T94" s="103">
        <f t="shared" si="31"/>
        <v>0</v>
      </c>
      <c r="U94" s="104">
        <f t="shared" si="32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09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0">IF(F94&gt;G94,1,0)</f>
        <v>0</v>
      </c>
      <c r="AR94" s="105">
        <f t="shared" ref="AR94:AR103" si="111">IF(G94&gt;F94,1,0)</f>
        <v>0</v>
      </c>
      <c r="AS94" s="14">
        <f t="shared" ref="AS94:AS103" si="112">IF(H94&gt;I94,1,0)</f>
        <v>0</v>
      </c>
      <c r="AT94" s="204">
        <f t="shared" ref="AT94:AT103" si="113">IF(I94&gt;H94,1,0)</f>
        <v>0</v>
      </c>
      <c r="AU94" s="105">
        <f t="shared" ref="AU94:AU103" si="114">IF(J94&gt;K94,1,0)</f>
        <v>0</v>
      </c>
      <c r="AV94" s="105">
        <f t="shared" ref="AV94:AV103" si="115">IF(K94&gt;J94,1,0)</f>
        <v>0</v>
      </c>
      <c r="AW94" s="14">
        <f t="shared" ref="AW94:AW103" si="116">IF(L94&gt;M94,1,0)</f>
        <v>0</v>
      </c>
      <c r="AX94" s="14">
        <f t="shared" ref="AX94:AX103" si="117">IF(M94&gt;L94,1,0)</f>
        <v>0</v>
      </c>
      <c r="AY94" s="105">
        <f t="shared" ref="AY94:AY103" si="118">IF(N94&gt;O94,1,0)</f>
        <v>0</v>
      </c>
      <c r="AZ94" s="105">
        <f t="shared" ref="AZ94:AZ103" si="119">IF(O94&gt;N94,1,0)</f>
        <v>0</v>
      </c>
      <c r="BA94" s="12">
        <f t="shared" si="28"/>
        <v>0</v>
      </c>
      <c r="BB94" s="12">
        <f t="shared" si="29"/>
        <v>0</v>
      </c>
      <c r="BC94" s="12">
        <f t="shared" si="30"/>
        <v>0</v>
      </c>
      <c r="BD94" s="12">
        <f t="shared" si="33"/>
        <v>0</v>
      </c>
      <c r="BE94" s="12">
        <f>IF(U43=3,1,0)</f>
        <v>0</v>
      </c>
      <c r="BF94" s="12">
        <f>IF(U43=2,1,0)</f>
        <v>0</v>
      </c>
      <c r="BG94" s="12">
        <f>IF(U43=1,1,0)</f>
        <v>0</v>
      </c>
      <c r="BH94" s="12">
        <f>IF(AND(U43=0,T43&lt;&gt;0),1,0)</f>
        <v>0</v>
      </c>
      <c r="BI94" s="14"/>
    </row>
    <row r="95" spans="1:61" ht="13.5" hidden="1" customHeight="1" thickBot="1">
      <c r="A95" s="106">
        <v>5</v>
      </c>
      <c r="B95" s="137">
        <v>42069</v>
      </c>
      <c r="C95" s="130"/>
      <c r="D95" s="234">
        <f>D94</f>
        <v>0</v>
      </c>
      <c r="E95" s="230" t="str">
        <f>E6</f>
        <v>TFC Kaiserslautern (MP)</v>
      </c>
      <c r="F95" s="110"/>
      <c r="G95" s="111"/>
      <c r="H95" s="108"/>
      <c r="I95" s="109"/>
      <c r="J95" s="110"/>
      <c r="K95" s="111"/>
      <c r="L95" s="108"/>
      <c r="M95" s="109"/>
      <c r="N95" s="110"/>
      <c r="O95" s="111"/>
      <c r="P95" s="114" t="str">
        <f t="shared" ref="P95:P103" si="120">IF(F95="","",F95+H95+J95+L95+N95)</f>
        <v/>
      </c>
      <c r="Q95" s="115" t="str">
        <f t="shared" si="107"/>
        <v/>
      </c>
      <c r="R95" s="114" t="str">
        <f t="shared" ref="R95:R103" si="121">IF(F95="","",AQ95+AS95+AU95+AW95+AY95)</f>
        <v/>
      </c>
      <c r="S95" s="115" t="str">
        <f t="shared" si="108"/>
        <v/>
      </c>
      <c r="T95" s="103">
        <f t="shared" si="31"/>
        <v>0</v>
      </c>
      <c r="U95" s="104">
        <f t="shared" si="32"/>
        <v>0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09"/>
        <v/>
      </c>
      <c r="AN95" s="367"/>
      <c r="AO95" s="368" t="str">
        <f t="shared" ref="AO95:AO103" ca="1" si="122">IF(U95&lt;&gt;"","",IF(C95="","",IF(C95&lt;TODAY(),"offen","")))</f>
        <v/>
      </c>
      <c r="AP95" s="368"/>
      <c r="AQ95" s="105">
        <f t="shared" si="110"/>
        <v>0</v>
      </c>
      <c r="AR95" s="105">
        <f t="shared" si="111"/>
        <v>0</v>
      </c>
      <c r="AS95" s="14">
        <f t="shared" si="112"/>
        <v>0</v>
      </c>
      <c r="AT95" s="204">
        <f t="shared" si="113"/>
        <v>0</v>
      </c>
      <c r="AU95" s="105">
        <f t="shared" si="114"/>
        <v>0</v>
      </c>
      <c r="AV95" s="105">
        <f t="shared" si="115"/>
        <v>0</v>
      </c>
      <c r="AW95" s="14">
        <f t="shared" si="116"/>
        <v>0</v>
      </c>
      <c r="AX95" s="14">
        <f t="shared" si="117"/>
        <v>0</v>
      </c>
      <c r="AY95" s="105">
        <f t="shared" si="118"/>
        <v>0</v>
      </c>
      <c r="AZ95" s="105">
        <f t="shared" si="119"/>
        <v>0</v>
      </c>
      <c r="BA95" s="12">
        <f t="shared" si="28"/>
        <v>0</v>
      </c>
      <c r="BB95" s="12">
        <f t="shared" si="29"/>
        <v>0</v>
      </c>
      <c r="BC95" s="12">
        <f t="shared" si="30"/>
        <v>0</v>
      </c>
      <c r="BD95" s="12">
        <f t="shared" si="33"/>
        <v>0</v>
      </c>
      <c r="BE95" s="12">
        <f>IF(U54=3,1,0)</f>
        <v>0</v>
      </c>
      <c r="BF95" s="12">
        <f>IF(U54=2,1,0)</f>
        <v>0</v>
      </c>
      <c r="BG95" s="12">
        <f>IF(U54=1,1,0)</f>
        <v>0</v>
      </c>
      <c r="BH95" s="12">
        <f>IF(AND(U54=0,T54&lt;&gt;0),1,0)</f>
        <v>0</v>
      </c>
      <c r="BI95" s="14"/>
    </row>
    <row r="96" spans="1:61" ht="13.5" hidden="1" customHeight="1" thickBot="1">
      <c r="A96" s="106">
        <v>2</v>
      </c>
      <c r="B96" s="137">
        <v>41929</v>
      </c>
      <c r="C96" s="162"/>
      <c r="D96" s="234">
        <f t="shared" ref="D96:D103" si="123">D95</f>
        <v>0</v>
      </c>
      <c r="E96" s="230" t="str">
        <f>E9</f>
        <v>VBC Kaiserslautern</v>
      </c>
      <c r="F96" s="110"/>
      <c r="G96" s="111"/>
      <c r="H96" s="108"/>
      <c r="I96" s="109"/>
      <c r="J96" s="110"/>
      <c r="K96" s="111"/>
      <c r="L96" s="108"/>
      <c r="M96" s="109"/>
      <c r="N96" s="110"/>
      <c r="O96" s="111"/>
      <c r="P96" s="114" t="str">
        <f t="shared" si="120"/>
        <v/>
      </c>
      <c r="Q96" s="115" t="str">
        <f t="shared" si="107"/>
        <v/>
      </c>
      <c r="R96" s="114" t="str">
        <f t="shared" si="121"/>
        <v/>
      </c>
      <c r="S96" s="115" t="str">
        <f t="shared" si="108"/>
        <v/>
      </c>
      <c r="T96" s="103">
        <f t="shared" si="31"/>
        <v>0</v>
      </c>
      <c r="U96" s="104">
        <f t="shared" si="32"/>
        <v>0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09"/>
        <v/>
      </c>
      <c r="AN96" s="367"/>
      <c r="AO96" s="368" t="str">
        <f t="shared" ca="1" si="122"/>
        <v/>
      </c>
      <c r="AP96" s="368"/>
      <c r="AQ96" s="105">
        <f t="shared" si="110"/>
        <v>0</v>
      </c>
      <c r="AR96" s="105">
        <f t="shared" si="111"/>
        <v>0</v>
      </c>
      <c r="AS96" s="14">
        <f t="shared" si="112"/>
        <v>0</v>
      </c>
      <c r="AT96" s="204">
        <f t="shared" si="113"/>
        <v>0</v>
      </c>
      <c r="AU96" s="105">
        <f t="shared" si="114"/>
        <v>0</v>
      </c>
      <c r="AV96" s="105">
        <f t="shared" si="115"/>
        <v>0</v>
      </c>
      <c r="AW96" s="14">
        <f t="shared" si="116"/>
        <v>0</v>
      </c>
      <c r="AX96" s="14">
        <f t="shared" si="117"/>
        <v>0</v>
      </c>
      <c r="AY96" s="105">
        <f t="shared" si="118"/>
        <v>0</v>
      </c>
      <c r="AZ96" s="105">
        <f t="shared" si="119"/>
        <v>0</v>
      </c>
      <c r="BA96" s="12">
        <f t="shared" si="28"/>
        <v>0</v>
      </c>
      <c r="BB96" s="12">
        <f t="shared" si="29"/>
        <v>0</v>
      </c>
      <c r="BC96" s="12">
        <f t="shared" si="30"/>
        <v>0</v>
      </c>
      <c r="BD96" s="12">
        <f t="shared" si="33"/>
        <v>0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0</v>
      </c>
      <c r="BI96" s="14"/>
    </row>
    <row r="97" spans="1:61" ht="13.5" hidden="1" customHeight="1" thickBot="1">
      <c r="A97" s="106">
        <v>9</v>
      </c>
      <c r="B97" s="137">
        <v>42167</v>
      </c>
      <c r="C97" s="130"/>
      <c r="D97" s="234">
        <f t="shared" si="123"/>
        <v>0</v>
      </c>
      <c r="E97" s="230" t="str">
        <f>E12</f>
        <v>TuS Kriegsfeld</v>
      </c>
      <c r="F97" s="110"/>
      <c r="G97" s="111"/>
      <c r="H97" s="108"/>
      <c r="I97" s="109"/>
      <c r="J97" s="110"/>
      <c r="K97" s="111"/>
      <c r="L97" s="108"/>
      <c r="M97" s="109"/>
      <c r="N97" s="110"/>
      <c r="O97" s="111"/>
      <c r="P97" s="114" t="str">
        <f t="shared" si="120"/>
        <v/>
      </c>
      <c r="Q97" s="115" t="str">
        <f t="shared" si="107"/>
        <v/>
      </c>
      <c r="R97" s="114" t="str">
        <f t="shared" si="121"/>
        <v/>
      </c>
      <c r="S97" s="115" t="str">
        <f t="shared" si="108"/>
        <v/>
      </c>
      <c r="T97" s="103">
        <f t="shared" si="31"/>
        <v>0</v>
      </c>
      <c r="U97" s="104">
        <f t="shared" si="32"/>
        <v>0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09"/>
        <v/>
      </c>
      <c r="AN97" s="372"/>
      <c r="AO97" s="368" t="str">
        <f t="shared" ca="1" si="122"/>
        <v/>
      </c>
      <c r="AP97" s="368"/>
      <c r="AQ97" s="105">
        <f t="shared" si="110"/>
        <v>0</v>
      </c>
      <c r="AR97" s="105">
        <f t="shared" si="111"/>
        <v>0</v>
      </c>
      <c r="AS97" s="14">
        <f t="shared" si="112"/>
        <v>0</v>
      </c>
      <c r="AT97" s="204">
        <f t="shared" si="113"/>
        <v>0</v>
      </c>
      <c r="AU97" s="105">
        <f t="shared" si="114"/>
        <v>0</v>
      </c>
      <c r="AV97" s="105">
        <f t="shared" si="115"/>
        <v>0</v>
      </c>
      <c r="AW97" s="14">
        <f t="shared" si="116"/>
        <v>0</v>
      </c>
      <c r="AX97" s="14">
        <f t="shared" si="117"/>
        <v>0</v>
      </c>
      <c r="AY97" s="105">
        <f t="shared" si="118"/>
        <v>0</v>
      </c>
      <c r="AZ97" s="105">
        <f t="shared" si="119"/>
        <v>0</v>
      </c>
      <c r="BA97" s="12">
        <f t="shared" si="28"/>
        <v>0</v>
      </c>
      <c r="BB97" s="12">
        <f t="shared" si="29"/>
        <v>0</v>
      </c>
      <c r="BC97" s="12">
        <f t="shared" si="30"/>
        <v>0</v>
      </c>
      <c r="BD97" s="12">
        <f t="shared" si="33"/>
        <v>0</v>
      </c>
      <c r="BE97" s="12">
        <f>IF(U76=3,1,0)</f>
        <v>0</v>
      </c>
      <c r="BF97" s="12">
        <f>IF(U76=2,1,0)</f>
        <v>0</v>
      </c>
      <c r="BG97" s="12">
        <f>IF(U76=1,1,0)</f>
        <v>0</v>
      </c>
      <c r="BH97" s="12">
        <f>IF(AND(U76=0,T76&lt;&gt;0),1,0)</f>
        <v>0</v>
      </c>
      <c r="BI97" s="14"/>
    </row>
    <row r="98" spans="1:61" ht="13.5" hidden="1" customHeight="1" thickBot="1">
      <c r="A98" s="106">
        <v>3</v>
      </c>
      <c r="B98" s="137">
        <v>41971</v>
      </c>
      <c r="C98" s="130"/>
      <c r="D98" s="257">
        <f t="shared" si="123"/>
        <v>0</v>
      </c>
      <c r="E98" s="230" t="str">
        <f>E15</f>
        <v>Erlenbach/Morlautern (N)</v>
      </c>
      <c r="F98" s="110"/>
      <c r="G98" s="111"/>
      <c r="H98" s="108"/>
      <c r="I98" s="109"/>
      <c r="J98" s="110"/>
      <c r="K98" s="111"/>
      <c r="L98" s="108"/>
      <c r="M98" s="109"/>
      <c r="N98" s="110"/>
      <c r="O98" s="111"/>
      <c r="P98" s="114" t="str">
        <f t="shared" si="120"/>
        <v/>
      </c>
      <c r="Q98" s="115" t="str">
        <f t="shared" si="107"/>
        <v/>
      </c>
      <c r="R98" s="114" t="str">
        <f t="shared" si="121"/>
        <v/>
      </c>
      <c r="S98" s="115" t="str">
        <f t="shared" si="108"/>
        <v/>
      </c>
      <c r="T98" s="103">
        <f t="shared" si="31"/>
        <v>0</v>
      </c>
      <c r="U98" s="104">
        <f t="shared" si="32"/>
        <v>0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09"/>
        <v/>
      </c>
      <c r="AN98" s="367"/>
      <c r="AO98" s="368" t="str">
        <f t="shared" ca="1" si="122"/>
        <v/>
      </c>
      <c r="AP98" s="368"/>
      <c r="AQ98" s="105">
        <f t="shared" si="110"/>
        <v>0</v>
      </c>
      <c r="AR98" s="105">
        <f t="shared" si="111"/>
        <v>0</v>
      </c>
      <c r="AS98" s="14">
        <f t="shared" si="112"/>
        <v>0</v>
      </c>
      <c r="AT98" s="204">
        <f t="shared" si="113"/>
        <v>0</v>
      </c>
      <c r="AU98" s="105">
        <f t="shared" si="114"/>
        <v>0</v>
      </c>
      <c r="AV98" s="105">
        <f t="shared" si="115"/>
        <v>0</v>
      </c>
      <c r="AW98" s="14">
        <f t="shared" si="116"/>
        <v>0</v>
      </c>
      <c r="AX98" s="14">
        <f t="shared" si="117"/>
        <v>0</v>
      </c>
      <c r="AY98" s="105">
        <f t="shared" si="118"/>
        <v>0</v>
      </c>
      <c r="AZ98" s="105">
        <f t="shared" si="119"/>
        <v>0</v>
      </c>
      <c r="BA98" s="12">
        <f t="shared" si="28"/>
        <v>0</v>
      </c>
      <c r="BB98" s="12">
        <f t="shared" si="29"/>
        <v>0</v>
      </c>
      <c r="BC98" s="12">
        <f t="shared" si="30"/>
        <v>0</v>
      </c>
      <c r="BD98" s="12">
        <f t="shared" si="33"/>
        <v>0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0</v>
      </c>
      <c r="BI98" s="14"/>
    </row>
    <row r="99" spans="1:61" ht="13.5" hidden="1" customHeight="1" thickBot="1">
      <c r="A99" s="106">
        <v>11</v>
      </c>
      <c r="B99" s="137"/>
      <c r="C99" s="130"/>
      <c r="D99" s="234">
        <f t="shared" si="123"/>
        <v>0</v>
      </c>
      <c r="E99" s="230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0"/>
        <v/>
      </c>
      <c r="Q99" s="115" t="str">
        <f t="shared" si="107"/>
        <v/>
      </c>
      <c r="R99" s="114" t="str">
        <f t="shared" si="121"/>
        <v/>
      </c>
      <c r="S99" s="115" t="str">
        <f t="shared" si="108"/>
        <v/>
      </c>
      <c r="T99" s="103">
        <f t="shared" si="31"/>
        <v>0</v>
      </c>
      <c r="U99" s="104">
        <f t="shared" si="32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09"/>
        <v/>
      </c>
      <c r="AN99" s="367"/>
      <c r="AO99" s="368" t="str">
        <f t="shared" ca="1" si="122"/>
        <v/>
      </c>
      <c r="AP99" s="368"/>
      <c r="AQ99" s="105">
        <f t="shared" si="110"/>
        <v>0</v>
      </c>
      <c r="AR99" s="105">
        <f t="shared" si="111"/>
        <v>0</v>
      </c>
      <c r="AS99" s="14">
        <f t="shared" si="112"/>
        <v>0</v>
      </c>
      <c r="AT99" s="204">
        <f t="shared" si="113"/>
        <v>0</v>
      </c>
      <c r="AU99" s="105">
        <f t="shared" si="114"/>
        <v>0</v>
      </c>
      <c r="AV99" s="105">
        <f t="shared" si="115"/>
        <v>0</v>
      </c>
      <c r="AW99" s="14">
        <f t="shared" si="116"/>
        <v>0</v>
      </c>
      <c r="AX99" s="14">
        <f t="shared" si="117"/>
        <v>0</v>
      </c>
      <c r="AY99" s="105">
        <f t="shared" si="118"/>
        <v>0</v>
      </c>
      <c r="AZ99" s="105">
        <f t="shared" si="119"/>
        <v>0</v>
      </c>
      <c r="BA99" s="12">
        <f t="shared" si="28"/>
        <v>0</v>
      </c>
      <c r="BB99" s="12">
        <f t="shared" si="29"/>
        <v>0</v>
      </c>
      <c r="BC99" s="12">
        <f t="shared" si="30"/>
        <v>0</v>
      </c>
      <c r="BD99" s="12">
        <f t="shared" si="33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3.5" hidden="1" customHeight="1" thickBot="1">
      <c r="A100" s="106"/>
      <c r="B100" s="137"/>
      <c r="C100" s="130"/>
      <c r="D100" s="234">
        <f t="shared" si="123"/>
        <v>0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0"/>
        <v/>
      </c>
      <c r="Q100" s="115" t="str">
        <f t="shared" si="107"/>
        <v/>
      </c>
      <c r="R100" s="114" t="str">
        <f t="shared" si="121"/>
        <v/>
      </c>
      <c r="S100" s="115" t="str">
        <f t="shared" si="108"/>
        <v/>
      </c>
      <c r="T100" s="103">
        <f t="shared" si="31"/>
        <v>0</v>
      </c>
      <c r="U100" s="104">
        <f t="shared" si="32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09"/>
        <v/>
      </c>
      <c r="AN100" s="367"/>
      <c r="AO100" s="368" t="str">
        <f t="shared" ca="1" si="122"/>
        <v/>
      </c>
      <c r="AP100" s="368"/>
      <c r="AQ100" s="105">
        <f t="shared" si="110"/>
        <v>0</v>
      </c>
      <c r="AR100" s="105">
        <f t="shared" si="111"/>
        <v>0</v>
      </c>
      <c r="AS100" s="14">
        <f t="shared" si="112"/>
        <v>0</v>
      </c>
      <c r="AT100" s="204">
        <f t="shared" si="113"/>
        <v>0</v>
      </c>
      <c r="AU100" s="105">
        <f t="shared" si="114"/>
        <v>0</v>
      </c>
      <c r="AV100" s="105">
        <f t="shared" si="115"/>
        <v>0</v>
      </c>
      <c r="AW100" s="14">
        <f t="shared" si="116"/>
        <v>0</v>
      </c>
      <c r="AX100" s="14">
        <f t="shared" si="117"/>
        <v>0</v>
      </c>
      <c r="AY100" s="105">
        <f t="shared" si="118"/>
        <v>0</v>
      </c>
      <c r="AZ100" s="105">
        <f t="shared" si="119"/>
        <v>0</v>
      </c>
      <c r="BA100" s="12">
        <f t="shared" si="28"/>
        <v>0</v>
      </c>
      <c r="BB100" s="12">
        <f t="shared" si="29"/>
        <v>0</v>
      </c>
      <c r="BC100" s="12">
        <f t="shared" si="30"/>
        <v>0</v>
      </c>
      <c r="BD100" s="12">
        <f t="shared" si="33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3.5" hidden="1" customHeight="1" thickBot="1">
      <c r="A101" s="106"/>
      <c r="B101" s="137"/>
      <c r="C101" s="130"/>
      <c r="D101" s="234">
        <f t="shared" si="123"/>
        <v>0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0"/>
        <v/>
      </c>
      <c r="Q101" s="115" t="str">
        <f t="shared" si="107"/>
        <v/>
      </c>
      <c r="R101" s="114" t="str">
        <f t="shared" si="121"/>
        <v/>
      </c>
      <c r="S101" s="115" t="str">
        <f t="shared" si="108"/>
        <v/>
      </c>
      <c r="T101" s="103">
        <f t="shared" si="31"/>
        <v>0</v>
      </c>
      <c r="U101" s="104">
        <f t="shared" si="32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09"/>
        <v/>
      </c>
      <c r="AN101" s="367"/>
      <c r="AO101" s="368" t="str">
        <f t="shared" ca="1" si="122"/>
        <v/>
      </c>
      <c r="AP101" s="368"/>
      <c r="AQ101" s="105">
        <f t="shared" si="110"/>
        <v>0</v>
      </c>
      <c r="AR101" s="105">
        <f t="shared" si="111"/>
        <v>0</v>
      </c>
      <c r="AS101" s="14">
        <f t="shared" si="112"/>
        <v>0</v>
      </c>
      <c r="AT101" s="204">
        <f t="shared" si="113"/>
        <v>0</v>
      </c>
      <c r="AU101" s="105">
        <f t="shared" si="114"/>
        <v>0</v>
      </c>
      <c r="AV101" s="105">
        <f t="shared" si="115"/>
        <v>0</v>
      </c>
      <c r="AW101" s="14">
        <f t="shared" si="116"/>
        <v>0</v>
      </c>
      <c r="AX101" s="14">
        <f t="shared" si="117"/>
        <v>0</v>
      </c>
      <c r="AY101" s="105">
        <f t="shared" si="118"/>
        <v>0</v>
      </c>
      <c r="AZ101" s="105">
        <f t="shared" si="119"/>
        <v>0</v>
      </c>
      <c r="BA101" s="12">
        <f t="shared" si="28"/>
        <v>0</v>
      </c>
      <c r="BB101" s="12">
        <f t="shared" si="29"/>
        <v>0</v>
      </c>
      <c r="BC101" s="12">
        <f t="shared" si="30"/>
        <v>0</v>
      </c>
      <c r="BD101" s="12">
        <f t="shared" si="33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3.5" hidden="1" customHeight="1" thickBot="1">
      <c r="A102" s="106"/>
      <c r="B102" s="137"/>
      <c r="C102" s="130"/>
      <c r="D102" s="234">
        <f t="shared" si="123"/>
        <v>0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0"/>
        <v/>
      </c>
      <c r="Q102" s="115" t="str">
        <f t="shared" si="107"/>
        <v/>
      </c>
      <c r="R102" s="114" t="str">
        <f t="shared" si="121"/>
        <v/>
      </c>
      <c r="S102" s="115" t="str">
        <f t="shared" si="108"/>
        <v/>
      </c>
      <c r="T102" s="103">
        <f t="shared" si="31"/>
        <v>0</v>
      </c>
      <c r="U102" s="104">
        <f t="shared" si="32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09"/>
        <v/>
      </c>
      <c r="AN102" s="367"/>
      <c r="AO102" s="368" t="str">
        <f t="shared" ca="1" si="122"/>
        <v/>
      </c>
      <c r="AP102" s="368"/>
      <c r="AQ102" s="105">
        <f t="shared" si="110"/>
        <v>0</v>
      </c>
      <c r="AR102" s="105">
        <f t="shared" si="111"/>
        <v>0</v>
      </c>
      <c r="AS102" s="14">
        <f t="shared" si="112"/>
        <v>0</v>
      </c>
      <c r="AT102" s="204">
        <f t="shared" si="113"/>
        <v>0</v>
      </c>
      <c r="AU102" s="105">
        <f t="shared" si="114"/>
        <v>0</v>
      </c>
      <c r="AV102" s="105">
        <f t="shared" si="115"/>
        <v>0</v>
      </c>
      <c r="AW102" s="14">
        <f t="shared" si="116"/>
        <v>0</v>
      </c>
      <c r="AX102" s="14">
        <f t="shared" si="117"/>
        <v>0</v>
      </c>
      <c r="AY102" s="105">
        <f t="shared" si="118"/>
        <v>0</v>
      </c>
      <c r="AZ102" s="105">
        <f t="shared" si="119"/>
        <v>0</v>
      </c>
      <c r="BA102" s="12">
        <f t="shared" si="28"/>
        <v>0</v>
      </c>
      <c r="BB102" s="12">
        <f t="shared" si="29"/>
        <v>0</v>
      </c>
      <c r="BC102" s="12">
        <f t="shared" si="30"/>
        <v>0</v>
      </c>
      <c r="BD102" s="12">
        <f t="shared" si="33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3.5" hidden="1" customHeight="1" thickBot="1">
      <c r="A103" s="116"/>
      <c r="B103" s="138"/>
      <c r="C103" s="131"/>
      <c r="D103" s="235">
        <f t="shared" si="123"/>
        <v>0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0"/>
        <v/>
      </c>
      <c r="Q103" s="125" t="str">
        <f t="shared" si="107"/>
        <v/>
      </c>
      <c r="R103" s="124" t="str">
        <f t="shared" si="121"/>
        <v/>
      </c>
      <c r="S103" s="125" t="str">
        <f t="shared" si="108"/>
        <v/>
      </c>
      <c r="T103" s="103">
        <f t="shared" si="31"/>
        <v>0</v>
      </c>
      <c r="U103" s="104">
        <f t="shared" si="32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09"/>
        <v/>
      </c>
      <c r="AN103" s="370"/>
      <c r="AO103" s="371" t="str">
        <f t="shared" ca="1" si="122"/>
        <v/>
      </c>
      <c r="AP103" s="371"/>
      <c r="AQ103" s="105">
        <f t="shared" si="110"/>
        <v>0</v>
      </c>
      <c r="AR103" s="105">
        <f t="shared" si="111"/>
        <v>0</v>
      </c>
      <c r="AS103" s="14">
        <f t="shared" si="112"/>
        <v>0</v>
      </c>
      <c r="AT103" s="204">
        <f t="shared" si="113"/>
        <v>0</v>
      </c>
      <c r="AU103" s="105">
        <f t="shared" si="114"/>
        <v>0</v>
      </c>
      <c r="AV103" s="105">
        <f t="shared" si="115"/>
        <v>0</v>
      </c>
      <c r="AW103" s="14">
        <f t="shared" si="116"/>
        <v>0</v>
      </c>
      <c r="AX103" s="14">
        <f t="shared" si="117"/>
        <v>0</v>
      </c>
      <c r="AY103" s="105">
        <f t="shared" si="118"/>
        <v>0</v>
      </c>
      <c r="AZ103" s="105">
        <f t="shared" si="119"/>
        <v>0</v>
      </c>
      <c r="BA103" s="12">
        <f t="shared" si="28"/>
        <v>0</v>
      </c>
      <c r="BB103" s="12">
        <f t="shared" si="29"/>
        <v>0</v>
      </c>
      <c r="BC103" s="12">
        <f t="shared" si="30"/>
        <v>0</v>
      </c>
      <c r="BD103" s="12">
        <f t="shared" si="33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3.5" hidden="1" customHeight="1" thickBot="1">
      <c r="A104" s="13"/>
      <c r="C104" s="14"/>
      <c r="D104" s="218"/>
      <c r="E104" s="218"/>
      <c r="T104" s="103">
        <f t="shared" si="31"/>
        <v>0</v>
      </c>
      <c r="U104" s="104">
        <f t="shared" si="32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4">SUM(BA94:BA103)</f>
        <v>0</v>
      </c>
      <c r="BB104" s="128">
        <f t="shared" si="124"/>
        <v>0</v>
      </c>
      <c r="BC104" s="128">
        <f t="shared" si="124"/>
        <v>0</v>
      </c>
      <c r="BD104" s="128">
        <f t="shared" si="124"/>
        <v>0</v>
      </c>
      <c r="BE104" s="128">
        <f t="shared" si="124"/>
        <v>0</v>
      </c>
      <c r="BF104" s="128">
        <f t="shared" si="124"/>
        <v>0</v>
      </c>
      <c r="BG104" s="128">
        <f t="shared" si="124"/>
        <v>0</v>
      </c>
      <c r="BH104" s="128">
        <f t="shared" si="124"/>
        <v>0</v>
      </c>
      <c r="BI104" s="14">
        <f>SUM(BA104:BH104)</f>
        <v>0</v>
      </c>
    </row>
    <row r="105" spans="1:61" ht="13.5" hidden="1" customHeight="1" thickBot="1">
      <c r="A105" s="93">
        <v>6</v>
      </c>
      <c r="B105" s="136"/>
      <c r="C105" s="175"/>
      <c r="D105" s="220">
        <f>E21</f>
        <v>0</v>
      </c>
      <c r="E105" s="221" t="str">
        <f>E3</f>
        <v>TFC Warriors Kaiserslautern (N)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5">IF(G105="","",G105+I105+K105+M105+O105)</f>
        <v/>
      </c>
      <c r="R105" s="101" t="str">
        <f>IF(F105="","",AQ105+AS105+AU105+AW105+AY105)</f>
        <v/>
      </c>
      <c r="S105" s="102" t="str">
        <f t="shared" ref="S105:S114" si="126">IF(G105="","",AR105+AT105+AV105+AX105+AZ105)</f>
        <v/>
      </c>
      <c r="T105" s="103">
        <f t="shared" ref="T105:T158" si="127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8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29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0">IF(F105&gt;G105,1,0)</f>
        <v>0</v>
      </c>
      <c r="AR105" s="105">
        <f t="shared" ref="AR105:AR114" si="131">IF(G105&gt;F105,1,0)</f>
        <v>0</v>
      </c>
      <c r="AS105" s="14">
        <f t="shared" ref="AS105:AS114" si="132">IF(H105&gt;I105,1,0)</f>
        <v>0</v>
      </c>
      <c r="AT105" s="204">
        <f t="shared" ref="AT105:AT114" si="133">IF(I105&gt;H105,1,0)</f>
        <v>0</v>
      </c>
      <c r="AU105" s="105">
        <f t="shared" ref="AU105:AU114" si="134">IF(J105&gt;K105,1,0)</f>
        <v>0</v>
      </c>
      <c r="AV105" s="105">
        <f t="shared" ref="AV105:AV114" si="135">IF(K105&gt;J105,1,0)</f>
        <v>0</v>
      </c>
      <c r="AW105" s="14">
        <f t="shared" ref="AW105:AW114" si="136">IF(L105&gt;M105,1,0)</f>
        <v>0</v>
      </c>
      <c r="AX105" s="14">
        <f t="shared" ref="AX105:AX114" si="137">IF(M105&gt;L105,1,0)</f>
        <v>0</v>
      </c>
      <c r="AY105" s="105">
        <f t="shared" ref="AY105:AY114" si="138">IF(N105&gt;O105,1,0)</f>
        <v>0</v>
      </c>
      <c r="AZ105" s="105">
        <f t="shared" ref="AZ105:AZ114" si="139">IF(O105&gt;N105,1,0)</f>
        <v>0</v>
      </c>
      <c r="BA105" s="12">
        <f t="shared" ref="BA105:BA158" si="140">IF(T105=3,1,0)</f>
        <v>0</v>
      </c>
      <c r="BB105" s="12">
        <f t="shared" ref="BB105:BB158" si="141">IF(T105=2,1,0)</f>
        <v>0</v>
      </c>
      <c r="BC105" s="12">
        <f t="shared" ref="BC105:BC158" si="142">IF(T105=1,1,0)</f>
        <v>0</v>
      </c>
      <c r="BD105" s="12">
        <f t="shared" ref="BD105:BD158" si="143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3.5" hidden="1" customHeight="1" thickBot="1">
      <c r="A106" s="106">
        <v>10</v>
      </c>
      <c r="B106" s="137"/>
      <c r="C106" s="130"/>
      <c r="D106" s="234">
        <f>D105</f>
        <v>0</v>
      </c>
      <c r="E106" s="230" t="str">
        <f>E6</f>
        <v>TFC Kaiserslautern (MP)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4">IF(F106="","",F106+H106+J106+L106+N106)</f>
        <v/>
      </c>
      <c r="Q106" s="115" t="str">
        <f t="shared" si="125"/>
        <v/>
      </c>
      <c r="R106" s="114" t="str">
        <f t="shared" ref="R106:R114" si="145">IF(F106="","",AQ106+AS106+AU106+AW106+AY106)</f>
        <v/>
      </c>
      <c r="S106" s="115" t="str">
        <f t="shared" si="126"/>
        <v/>
      </c>
      <c r="T106" s="103">
        <f t="shared" si="127"/>
        <v>0</v>
      </c>
      <c r="U106" s="104">
        <f t="shared" si="128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29"/>
        <v/>
      </c>
      <c r="AN106" s="367"/>
      <c r="AO106" s="368" t="str">
        <f t="shared" ref="AO106:AO114" ca="1" si="146">IF(U106&lt;&gt;"","",IF(C106="","",IF(C106&lt;TODAY(),"offen","")))</f>
        <v/>
      </c>
      <c r="AP106" s="368"/>
      <c r="AQ106" s="105">
        <f t="shared" si="130"/>
        <v>0</v>
      </c>
      <c r="AR106" s="105">
        <f t="shared" si="131"/>
        <v>0</v>
      </c>
      <c r="AS106" s="14">
        <f t="shared" si="132"/>
        <v>0</v>
      </c>
      <c r="AT106" s="204">
        <f t="shared" si="133"/>
        <v>0</v>
      </c>
      <c r="AU106" s="105">
        <f t="shared" si="134"/>
        <v>0</v>
      </c>
      <c r="AV106" s="105">
        <f t="shared" si="135"/>
        <v>0</v>
      </c>
      <c r="AW106" s="14">
        <f t="shared" si="136"/>
        <v>0</v>
      </c>
      <c r="AX106" s="14">
        <f t="shared" si="137"/>
        <v>0</v>
      </c>
      <c r="AY106" s="105">
        <f t="shared" si="138"/>
        <v>0</v>
      </c>
      <c r="AZ106" s="105">
        <f t="shared" si="139"/>
        <v>0</v>
      </c>
      <c r="BA106" s="12">
        <f t="shared" si="140"/>
        <v>0</v>
      </c>
      <c r="BB106" s="12">
        <f t="shared" si="141"/>
        <v>0</v>
      </c>
      <c r="BC106" s="12">
        <f t="shared" si="142"/>
        <v>0</v>
      </c>
      <c r="BD106" s="12">
        <f t="shared" si="143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3.5" hidden="1" customHeight="1" thickBot="1">
      <c r="A107" s="106">
        <v>12</v>
      </c>
      <c r="B107" s="137"/>
      <c r="C107" s="130"/>
      <c r="D107" s="234">
        <f t="shared" ref="D107:D114" si="147">D106</f>
        <v>0</v>
      </c>
      <c r="E107" s="219" t="str">
        <f>E9</f>
        <v>VBC Kaiserslautern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4"/>
        <v/>
      </c>
      <c r="Q107" s="115" t="str">
        <f t="shared" si="125"/>
        <v/>
      </c>
      <c r="R107" s="114" t="str">
        <f t="shared" si="145"/>
        <v/>
      </c>
      <c r="S107" s="115" t="str">
        <f t="shared" si="126"/>
        <v/>
      </c>
      <c r="T107" s="103">
        <f t="shared" si="127"/>
        <v>0</v>
      </c>
      <c r="U107" s="104">
        <f t="shared" si="128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29"/>
        <v/>
      </c>
      <c r="AN107" s="367"/>
      <c r="AO107" s="368" t="str">
        <f t="shared" ca="1" si="146"/>
        <v/>
      </c>
      <c r="AP107" s="368"/>
      <c r="AQ107" s="105">
        <f t="shared" si="130"/>
        <v>0</v>
      </c>
      <c r="AR107" s="105">
        <f t="shared" si="131"/>
        <v>0</v>
      </c>
      <c r="AS107" s="14">
        <f t="shared" si="132"/>
        <v>0</v>
      </c>
      <c r="AT107" s="204">
        <f t="shared" si="133"/>
        <v>0</v>
      </c>
      <c r="AU107" s="105">
        <f t="shared" si="134"/>
        <v>0</v>
      </c>
      <c r="AV107" s="105">
        <f t="shared" si="135"/>
        <v>0</v>
      </c>
      <c r="AW107" s="14">
        <f t="shared" si="136"/>
        <v>0</v>
      </c>
      <c r="AX107" s="14">
        <f t="shared" si="137"/>
        <v>0</v>
      </c>
      <c r="AY107" s="105">
        <f t="shared" si="138"/>
        <v>0</v>
      </c>
      <c r="AZ107" s="105">
        <f t="shared" si="139"/>
        <v>0</v>
      </c>
      <c r="BA107" s="12">
        <f t="shared" si="140"/>
        <v>0</v>
      </c>
      <c r="BB107" s="12">
        <f t="shared" si="141"/>
        <v>0</v>
      </c>
      <c r="BC107" s="12">
        <f t="shared" si="142"/>
        <v>0</v>
      </c>
      <c r="BD107" s="12">
        <f t="shared" si="143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3.5" hidden="1" customHeight="1" thickBot="1">
      <c r="A108" s="106">
        <v>2</v>
      </c>
      <c r="B108" s="137"/>
      <c r="C108" s="130"/>
      <c r="D108" s="234">
        <f t="shared" si="147"/>
        <v>0</v>
      </c>
      <c r="E108" s="230" t="str">
        <f>E12</f>
        <v>TuS Kriegsfeld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4"/>
        <v/>
      </c>
      <c r="Q108" s="115" t="str">
        <f t="shared" si="125"/>
        <v/>
      </c>
      <c r="R108" s="114" t="str">
        <f t="shared" si="145"/>
        <v/>
      </c>
      <c r="S108" s="115" t="str">
        <f t="shared" si="126"/>
        <v/>
      </c>
      <c r="T108" s="103">
        <f t="shared" si="127"/>
        <v>0</v>
      </c>
      <c r="U108" s="104">
        <f t="shared" si="128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29"/>
        <v/>
      </c>
      <c r="AN108" s="372"/>
      <c r="AO108" s="368" t="str">
        <f t="shared" ca="1" si="146"/>
        <v/>
      </c>
      <c r="AP108" s="368"/>
      <c r="AQ108" s="105">
        <f t="shared" si="130"/>
        <v>0</v>
      </c>
      <c r="AR108" s="105">
        <f t="shared" si="131"/>
        <v>0</v>
      </c>
      <c r="AS108" s="14">
        <f t="shared" si="132"/>
        <v>0</v>
      </c>
      <c r="AT108" s="204">
        <f t="shared" si="133"/>
        <v>0</v>
      </c>
      <c r="AU108" s="105">
        <f t="shared" si="134"/>
        <v>0</v>
      </c>
      <c r="AV108" s="105">
        <f t="shared" si="135"/>
        <v>0</v>
      </c>
      <c r="AW108" s="14">
        <f t="shared" si="136"/>
        <v>0</v>
      </c>
      <c r="AX108" s="14">
        <f t="shared" si="137"/>
        <v>0</v>
      </c>
      <c r="AY108" s="105">
        <f t="shared" si="138"/>
        <v>0</v>
      </c>
      <c r="AZ108" s="105">
        <f t="shared" si="139"/>
        <v>0</v>
      </c>
      <c r="BA108" s="12">
        <f t="shared" si="140"/>
        <v>0</v>
      </c>
      <c r="BB108" s="12">
        <f t="shared" si="141"/>
        <v>0</v>
      </c>
      <c r="BC108" s="12">
        <f t="shared" si="142"/>
        <v>0</v>
      </c>
      <c r="BD108" s="12">
        <f t="shared" si="143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3.5" hidden="1" customHeight="1" thickBot="1">
      <c r="A109" s="106">
        <v>14</v>
      </c>
      <c r="B109" s="137"/>
      <c r="C109" s="162"/>
      <c r="D109" s="234">
        <f t="shared" si="147"/>
        <v>0</v>
      </c>
      <c r="E109" s="230" t="str">
        <f>E15</f>
        <v>Erlenbach/Morlautern (N)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4"/>
        <v/>
      </c>
      <c r="Q109" s="115" t="str">
        <f t="shared" si="125"/>
        <v/>
      </c>
      <c r="R109" s="114" t="str">
        <f t="shared" si="145"/>
        <v/>
      </c>
      <c r="S109" s="115" t="str">
        <f t="shared" si="126"/>
        <v/>
      </c>
      <c r="T109" s="103">
        <f t="shared" si="127"/>
        <v>0</v>
      </c>
      <c r="U109" s="104">
        <f t="shared" si="128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29"/>
        <v/>
      </c>
      <c r="AN109" s="367"/>
      <c r="AO109" s="368" t="str">
        <f t="shared" ca="1" si="146"/>
        <v/>
      </c>
      <c r="AP109" s="368"/>
      <c r="AQ109" s="105">
        <f t="shared" si="130"/>
        <v>0</v>
      </c>
      <c r="AR109" s="105">
        <f t="shared" si="131"/>
        <v>0</v>
      </c>
      <c r="AS109" s="14">
        <f t="shared" si="132"/>
        <v>0</v>
      </c>
      <c r="AT109" s="204">
        <f t="shared" si="133"/>
        <v>0</v>
      </c>
      <c r="AU109" s="105">
        <f t="shared" si="134"/>
        <v>0</v>
      </c>
      <c r="AV109" s="105">
        <f t="shared" si="135"/>
        <v>0</v>
      </c>
      <c r="AW109" s="14">
        <f t="shared" si="136"/>
        <v>0</v>
      </c>
      <c r="AX109" s="14">
        <f t="shared" si="137"/>
        <v>0</v>
      </c>
      <c r="AY109" s="105">
        <f t="shared" si="138"/>
        <v>0</v>
      </c>
      <c r="AZ109" s="105">
        <f t="shared" si="139"/>
        <v>0</v>
      </c>
      <c r="BA109" s="12">
        <f t="shared" si="140"/>
        <v>0</v>
      </c>
      <c r="BB109" s="12">
        <f t="shared" si="141"/>
        <v>0</v>
      </c>
      <c r="BC109" s="12">
        <f t="shared" si="142"/>
        <v>0</v>
      </c>
      <c r="BD109" s="12">
        <f t="shared" si="143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3.5" hidden="1" customHeight="1" thickBot="1">
      <c r="A110" s="106">
        <v>4</v>
      </c>
      <c r="B110" s="137"/>
      <c r="C110" s="130"/>
      <c r="D110" s="234">
        <f t="shared" si="147"/>
        <v>0</v>
      </c>
      <c r="E110" s="230">
        <f>E18</f>
        <v>0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4"/>
        <v/>
      </c>
      <c r="Q110" s="115" t="str">
        <f t="shared" si="125"/>
        <v/>
      </c>
      <c r="R110" s="114" t="str">
        <f t="shared" si="145"/>
        <v/>
      </c>
      <c r="S110" s="115" t="str">
        <f t="shared" si="126"/>
        <v/>
      </c>
      <c r="T110" s="103">
        <f t="shared" si="127"/>
        <v>0</v>
      </c>
      <c r="U110" s="104">
        <f t="shared" si="128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29"/>
        <v/>
      </c>
      <c r="AN110" s="367"/>
      <c r="AO110" s="368" t="str">
        <f t="shared" ca="1" si="146"/>
        <v/>
      </c>
      <c r="AP110" s="368"/>
      <c r="AQ110" s="105">
        <f t="shared" si="130"/>
        <v>0</v>
      </c>
      <c r="AR110" s="105">
        <f t="shared" si="131"/>
        <v>0</v>
      </c>
      <c r="AS110" s="14">
        <f t="shared" si="132"/>
        <v>0</v>
      </c>
      <c r="AT110" s="204">
        <f t="shared" si="133"/>
        <v>0</v>
      </c>
      <c r="AU110" s="105">
        <f t="shared" si="134"/>
        <v>0</v>
      </c>
      <c r="AV110" s="105">
        <f t="shared" si="135"/>
        <v>0</v>
      </c>
      <c r="AW110" s="14">
        <f t="shared" si="136"/>
        <v>0</v>
      </c>
      <c r="AX110" s="14">
        <f t="shared" si="137"/>
        <v>0</v>
      </c>
      <c r="AY110" s="105">
        <f t="shared" si="138"/>
        <v>0</v>
      </c>
      <c r="AZ110" s="105">
        <f t="shared" si="139"/>
        <v>0</v>
      </c>
      <c r="BA110" s="12">
        <f t="shared" si="140"/>
        <v>0</v>
      </c>
      <c r="BB110" s="12">
        <f t="shared" si="141"/>
        <v>0</v>
      </c>
      <c r="BC110" s="12">
        <f t="shared" si="142"/>
        <v>0</v>
      </c>
      <c r="BD110" s="12">
        <f t="shared" si="143"/>
        <v>0</v>
      </c>
      <c r="BE110" s="12">
        <f>IF(U99=3,1,0)</f>
        <v>0</v>
      </c>
      <c r="BF110" s="12">
        <f t="shared" ref="BF110:BF115" si="148"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3.5" hidden="1" customHeight="1" thickBot="1">
      <c r="A111" s="106"/>
      <c r="B111" s="137"/>
      <c r="C111" s="130"/>
      <c r="D111" s="234">
        <f t="shared" si="147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4"/>
        <v/>
      </c>
      <c r="Q111" s="115" t="str">
        <f t="shared" si="125"/>
        <v/>
      </c>
      <c r="R111" s="114" t="str">
        <f t="shared" si="145"/>
        <v/>
      </c>
      <c r="S111" s="115" t="str">
        <f t="shared" si="126"/>
        <v/>
      </c>
      <c r="T111" s="103">
        <f t="shared" si="127"/>
        <v>0</v>
      </c>
      <c r="U111" s="104">
        <f t="shared" si="128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29"/>
        <v/>
      </c>
      <c r="AN111" s="367"/>
      <c r="AO111" s="368" t="str">
        <f t="shared" ca="1" si="146"/>
        <v/>
      </c>
      <c r="AP111" s="368"/>
      <c r="AQ111" s="105">
        <f t="shared" si="130"/>
        <v>0</v>
      </c>
      <c r="AR111" s="105">
        <f t="shared" si="131"/>
        <v>0</v>
      </c>
      <c r="AS111" s="14">
        <f t="shared" si="132"/>
        <v>0</v>
      </c>
      <c r="AT111" s="202">
        <f t="shared" si="133"/>
        <v>0</v>
      </c>
      <c r="AU111" s="105">
        <f t="shared" si="134"/>
        <v>0</v>
      </c>
      <c r="AV111" s="105">
        <f t="shared" si="135"/>
        <v>0</v>
      </c>
      <c r="AW111" s="14">
        <f t="shared" si="136"/>
        <v>0</v>
      </c>
      <c r="AX111" s="14">
        <f t="shared" si="137"/>
        <v>0</v>
      </c>
      <c r="AY111" s="105">
        <f t="shared" si="138"/>
        <v>0</v>
      </c>
      <c r="AZ111" s="105">
        <f t="shared" si="139"/>
        <v>0</v>
      </c>
      <c r="BA111" s="12">
        <f t="shared" si="140"/>
        <v>0</v>
      </c>
      <c r="BB111" s="12">
        <f t="shared" si="141"/>
        <v>0</v>
      </c>
      <c r="BC111" s="12">
        <f t="shared" si="142"/>
        <v>0</v>
      </c>
      <c r="BD111" s="12">
        <f t="shared" si="143"/>
        <v>0</v>
      </c>
      <c r="BE111" s="12">
        <f>IF(U122=3,1,0)</f>
        <v>0</v>
      </c>
      <c r="BF111" s="12">
        <f t="shared" si="148"/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3.5" hidden="1" customHeight="1" thickBot="1">
      <c r="A112" s="106"/>
      <c r="B112" s="137"/>
      <c r="C112" s="130"/>
      <c r="D112" s="234">
        <f t="shared" si="147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4"/>
        <v/>
      </c>
      <c r="Q112" s="115" t="str">
        <f t="shared" si="125"/>
        <v/>
      </c>
      <c r="R112" s="114" t="str">
        <f t="shared" si="145"/>
        <v/>
      </c>
      <c r="S112" s="115" t="str">
        <f t="shared" si="126"/>
        <v/>
      </c>
      <c r="T112" s="103">
        <f t="shared" si="127"/>
        <v>0</v>
      </c>
      <c r="U112" s="104">
        <f t="shared" si="128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29"/>
        <v/>
      </c>
      <c r="AN112" s="367"/>
      <c r="AO112" s="368" t="str">
        <f t="shared" ca="1" si="146"/>
        <v/>
      </c>
      <c r="AP112" s="368"/>
      <c r="AQ112" s="105">
        <f t="shared" si="130"/>
        <v>0</v>
      </c>
      <c r="AR112" s="105">
        <f t="shared" si="131"/>
        <v>0</v>
      </c>
      <c r="AS112" s="14">
        <f t="shared" si="132"/>
        <v>0</v>
      </c>
      <c r="AT112" s="202">
        <f t="shared" si="133"/>
        <v>0</v>
      </c>
      <c r="AU112" s="105">
        <f t="shared" si="134"/>
        <v>0</v>
      </c>
      <c r="AV112" s="105">
        <f t="shared" si="135"/>
        <v>0</v>
      </c>
      <c r="AW112" s="14">
        <f t="shared" si="136"/>
        <v>0</v>
      </c>
      <c r="AX112" s="14">
        <f t="shared" si="137"/>
        <v>0</v>
      </c>
      <c r="AY112" s="105">
        <f t="shared" si="138"/>
        <v>0</v>
      </c>
      <c r="AZ112" s="105">
        <f t="shared" si="139"/>
        <v>0</v>
      </c>
      <c r="BA112" s="12">
        <f t="shared" si="140"/>
        <v>0</v>
      </c>
      <c r="BB112" s="12">
        <f t="shared" si="141"/>
        <v>0</v>
      </c>
      <c r="BC112" s="12">
        <f t="shared" si="142"/>
        <v>0</v>
      </c>
      <c r="BD112" s="12">
        <f t="shared" si="143"/>
        <v>0</v>
      </c>
      <c r="BE112" s="12">
        <f>IF(U133=3,1,0)</f>
        <v>0</v>
      </c>
      <c r="BF112" s="12">
        <f t="shared" si="148"/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3.5" hidden="1" customHeight="1" thickBot="1">
      <c r="A113" s="106"/>
      <c r="B113" s="137"/>
      <c r="C113" s="130"/>
      <c r="D113" s="234">
        <f t="shared" si="147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4"/>
        <v/>
      </c>
      <c r="Q113" s="115" t="str">
        <f t="shared" si="125"/>
        <v/>
      </c>
      <c r="R113" s="114" t="str">
        <f t="shared" si="145"/>
        <v/>
      </c>
      <c r="S113" s="115" t="str">
        <f t="shared" si="126"/>
        <v/>
      </c>
      <c r="T113" s="103">
        <f t="shared" si="127"/>
        <v>0</v>
      </c>
      <c r="U113" s="104">
        <f t="shared" si="128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29"/>
        <v/>
      </c>
      <c r="AN113" s="367"/>
      <c r="AO113" s="368" t="str">
        <f t="shared" ca="1" si="146"/>
        <v/>
      </c>
      <c r="AP113" s="368"/>
      <c r="AQ113" s="105">
        <f t="shared" si="130"/>
        <v>0</v>
      </c>
      <c r="AR113" s="105">
        <f t="shared" si="131"/>
        <v>0</v>
      </c>
      <c r="AS113" s="14">
        <f t="shared" si="132"/>
        <v>0</v>
      </c>
      <c r="AT113" s="202">
        <f t="shared" si="133"/>
        <v>0</v>
      </c>
      <c r="AU113" s="105">
        <f t="shared" si="134"/>
        <v>0</v>
      </c>
      <c r="AV113" s="105">
        <f t="shared" si="135"/>
        <v>0</v>
      </c>
      <c r="AW113" s="14">
        <f t="shared" si="136"/>
        <v>0</v>
      </c>
      <c r="AX113" s="14">
        <f t="shared" si="137"/>
        <v>0</v>
      </c>
      <c r="AY113" s="105">
        <f t="shared" si="138"/>
        <v>0</v>
      </c>
      <c r="AZ113" s="105">
        <f t="shared" si="139"/>
        <v>0</v>
      </c>
      <c r="BA113" s="12">
        <f t="shared" si="140"/>
        <v>0</v>
      </c>
      <c r="BB113" s="12">
        <f t="shared" si="141"/>
        <v>0</v>
      </c>
      <c r="BC113" s="12">
        <f t="shared" si="142"/>
        <v>0</v>
      </c>
      <c r="BD113" s="12">
        <f t="shared" si="143"/>
        <v>0</v>
      </c>
      <c r="BE113" s="12">
        <f>IF(U144=3,1,0)</f>
        <v>0</v>
      </c>
      <c r="BF113" s="12">
        <f t="shared" si="148"/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3.5" hidden="1" customHeight="1" thickBot="1">
      <c r="A114" s="116"/>
      <c r="B114" s="138"/>
      <c r="C114" s="131"/>
      <c r="D114" s="235">
        <f t="shared" si="147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4"/>
        <v/>
      </c>
      <c r="Q114" s="125" t="str">
        <f t="shared" si="125"/>
        <v/>
      </c>
      <c r="R114" s="124" t="str">
        <f t="shared" si="145"/>
        <v/>
      </c>
      <c r="S114" s="125" t="str">
        <f t="shared" si="126"/>
        <v/>
      </c>
      <c r="T114" s="103">
        <f t="shared" si="127"/>
        <v>0</v>
      </c>
      <c r="U114" s="104">
        <f t="shared" si="128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29"/>
        <v/>
      </c>
      <c r="AN114" s="370"/>
      <c r="AO114" s="371" t="str">
        <f t="shared" ca="1" si="146"/>
        <v/>
      </c>
      <c r="AP114" s="371"/>
      <c r="AQ114" s="105">
        <f t="shared" si="130"/>
        <v>0</v>
      </c>
      <c r="AR114" s="105">
        <f t="shared" si="131"/>
        <v>0</v>
      </c>
      <c r="AS114" s="14">
        <f t="shared" si="132"/>
        <v>0</v>
      </c>
      <c r="AT114" s="202">
        <f t="shared" si="133"/>
        <v>0</v>
      </c>
      <c r="AU114" s="105">
        <f t="shared" si="134"/>
        <v>0</v>
      </c>
      <c r="AV114" s="105">
        <f t="shared" si="135"/>
        <v>0</v>
      </c>
      <c r="AW114" s="14">
        <f t="shared" si="136"/>
        <v>0</v>
      </c>
      <c r="AX114" s="14">
        <f t="shared" si="137"/>
        <v>0</v>
      </c>
      <c r="AY114" s="105">
        <f t="shared" si="138"/>
        <v>0</v>
      </c>
      <c r="AZ114" s="105">
        <f t="shared" si="139"/>
        <v>0</v>
      </c>
      <c r="BA114" s="12">
        <f t="shared" si="140"/>
        <v>0</v>
      </c>
      <c r="BB114" s="12">
        <f t="shared" si="141"/>
        <v>0</v>
      </c>
      <c r="BC114" s="12">
        <f t="shared" si="142"/>
        <v>0</v>
      </c>
      <c r="BD114" s="12">
        <f t="shared" si="143"/>
        <v>0</v>
      </c>
      <c r="BE114" s="12">
        <f>IF(U155=3,1,0)</f>
        <v>0</v>
      </c>
      <c r="BF114" s="12">
        <f t="shared" si="148"/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3.5" hidden="1" customHeight="1" thickBot="1">
      <c r="A115" s="13"/>
      <c r="C115" s="14"/>
      <c r="D115" s="218"/>
      <c r="E115" s="218"/>
      <c r="T115" s="103">
        <f t="shared" si="127"/>
        <v>0</v>
      </c>
      <c r="U115" s="104">
        <f t="shared" si="128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49">SUM(BA105:BA114)</f>
        <v>0</v>
      </c>
      <c r="BB115" s="128">
        <f t="shared" si="149"/>
        <v>0</v>
      </c>
      <c r="BC115" s="128">
        <f t="shared" si="149"/>
        <v>0</v>
      </c>
      <c r="BD115" s="128">
        <f t="shared" si="149"/>
        <v>0</v>
      </c>
      <c r="BE115" s="128">
        <f t="shared" si="149"/>
        <v>0</v>
      </c>
      <c r="BF115" s="12">
        <f t="shared" si="148"/>
        <v>0</v>
      </c>
      <c r="BG115" s="128">
        <f t="shared" si="149"/>
        <v>0</v>
      </c>
      <c r="BH115" s="128">
        <f t="shared" si="149"/>
        <v>0</v>
      </c>
      <c r="BI115" s="14">
        <f>SUM(BA115:BH115)</f>
        <v>0</v>
      </c>
    </row>
    <row r="116" spans="1:61" ht="13.5" hidden="1" customHeight="1" thickBot="1">
      <c r="A116" s="93"/>
      <c r="B116" s="136"/>
      <c r="C116" s="129"/>
      <c r="D116" s="233">
        <f>E24</f>
        <v>0</v>
      </c>
      <c r="E116" s="228" t="str">
        <f>E3</f>
        <v>TFC Warriors Kaiserslautern (N)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0">IF(G116="","",G116+I116+K116+M116+O116)</f>
        <v/>
      </c>
      <c r="R116" s="101" t="str">
        <f>IF(F116="","",AQ116+AS116+AU116+AW116+AY116)</f>
        <v/>
      </c>
      <c r="S116" s="102" t="str">
        <f t="shared" ref="S116:S125" si="151">IF(G116="","",AR116+AT116+AV116+AX116+AZ116)</f>
        <v/>
      </c>
      <c r="T116" s="103">
        <f t="shared" si="127"/>
        <v>0</v>
      </c>
      <c r="U116" s="104">
        <f t="shared" si="128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2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3">IF(F116&gt;G116,1,0)</f>
        <v>0</v>
      </c>
      <c r="AR116" s="105">
        <f t="shared" ref="AR116:AR125" si="154">IF(G116&gt;F116,1,0)</f>
        <v>0</v>
      </c>
      <c r="AS116" s="14">
        <f t="shared" ref="AS116:AS125" si="155">IF(H116&gt;I116,1,0)</f>
        <v>0</v>
      </c>
      <c r="AT116" s="202">
        <f t="shared" ref="AT116:AT125" si="156">IF(I116&gt;H116,1,0)</f>
        <v>0</v>
      </c>
      <c r="AU116" s="105">
        <f t="shared" ref="AU116:AU125" si="157">IF(J116&gt;K116,1,0)</f>
        <v>0</v>
      </c>
      <c r="AV116" s="105">
        <f t="shared" ref="AV116:AV125" si="158">IF(K116&gt;J116,1,0)</f>
        <v>0</v>
      </c>
      <c r="AW116" s="14">
        <f t="shared" ref="AW116:AW125" si="159">IF(L116&gt;M116,1,0)</f>
        <v>0</v>
      </c>
      <c r="AX116" s="14">
        <f t="shared" ref="AX116:AX125" si="160">IF(M116&gt;L116,1,0)</f>
        <v>0</v>
      </c>
      <c r="AY116" s="105">
        <f t="shared" ref="AY116:AY125" si="161">IF(N116&gt;O116,1,0)</f>
        <v>0</v>
      </c>
      <c r="AZ116" s="105">
        <f t="shared" ref="AZ116:AZ125" si="162">IF(O116&gt;N116,1,0)</f>
        <v>0</v>
      </c>
      <c r="BA116" s="12">
        <f t="shared" si="140"/>
        <v>0</v>
      </c>
      <c r="BB116" s="12">
        <f t="shared" si="141"/>
        <v>0</v>
      </c>
      <c r="BC116" s="12">
        <f t="shared" si="142"/>
        <v>0</v>
      </c>
      <c r="BD116" s="12">
        <f t="shared" si="143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3.5" hidden="1" customHeight="1" thickBot="1">
      <c r="A117" s="106"/>
      <c r="B117" s="137"/>
      <c r="C117" s="130"/>
      <c r="D117" s="234">
        <f>D116</f>
        <v>0</v>
      </c>
      <c r="E117" s="230" t="str">
        <f>E6</f>
        <v>TFC Kaiserslautern (MP)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3">IF(F117="","",F117+H117+J117+L117+N117)</f>
        <v/>
      </c>
      <c r="Q117" s="115" t="str">
        <f t="shared" si="150"/>
        <v/>
      </c>
      <c r="R117" s="114" t="str">
        <f t="shared" ref="R117:R125" si="164">IF(F117="","",AQ117+AS117+AU117+AW117+AY117)</f>
        <v/>
      </c>
      <c r="S117" s="115" t="str">
        <f t="shared" si="151"/>
        <v/>
      </c>
      <c r="T117" s="103">
        <f t="shared" si="127"/>
        <v>0</v>
      </c>
      <c r="U117" s="104">
        <f t="shared" si="128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2"/>
        <v/>
      </c>
      <c r="AN117" s="367"/>
      <c r="AO117" s="368" t="str">
        <f t="shared" ref="AO117:AO125" ca="1" si="165">IF(U117&lt;&gt;"","",IF(C117="","",IF(C117&lt;TODAY(),"offen","")))</f>
        <v/>
      </c>
      <c r="AP117" s="368"/>
      <c r="AQ117" s="105">
        <f t="shared" si="153"/>
        <v>0</v>
      </c>
      <c r="AR117" s="105">
        <f t="shared" si="154"/>
        <v>0</v>
      </c>
      <c r="AS117" s="14">
        <f t="shared" si="155"/>
        <v>0</v>
      </c>
      <c r="AT117" s="202">
        <f t="shared" si="156"/>
        <v>0</v>
      </c>
      <c r="AU117" s="105">
        <f t="shared" si="157"/>
        <v>0</v>
      </c>
      <c r="AV117" s="105">
        <f t="shared" si="158"/>
        <v>0</v>
      </c>
      <c r="AW117" s="14">
        <f t="shared" si="159"/>
        <v>0</v>
      </c>
      <c r="AX117" s="14">
        <f t="shared" si="160"/>
        <v>0</v>
      </c>
      <c r="AY117" s="105">
        <f t="shared" si="161"/>
        <v>0</v>
      </c>
      <c r="AZ117" s="105">
        <f t="shared" si="162"/>
        <v>0</v>
      </c>
      <c r="BA117" s="12">
        <f t="shared" si="140"/>
        <v>0</v>
      </c>
      <c r="BB117" s="12">
        <f t="shared" si="141"/>
        <v>0</v>
      </c>
      <c r="BC117" s="12">
        <f t="shared" si="142"/>
        <v>0</v>
      </c>
      <c r="BD117" s="12">
        <f t="shared" si="143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3.5" hidden="1" customHeight="1" thickBot="1">
      <c r="A118" s="106"/>
      <c r="B118" s="137"/>
      <c r="C118" s="130"/>
      <c r="D118" s="234">
        <f t="shared" ref="D118:D125" si="166">D117</f>
        <v>0</v>
      </c>
      <c r="E118" s="230" t="str">
        <f>E9</f>
        <v>VBC Kaiserslautern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3"/>
        <v/>
      </c>
      <c r="Q118" s="115" t="str">
        <f t="shared" si="150"/>
        <v/>
      </c>
      <c r="R118" s="114" t="str">
        <f t="shared" si="164"/>
        <v/>
      </c>
      <c r="S118" s="115" t="str">
        <f t="shared" si="151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8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2"/>
        <v/>
      </c>
      <c r="AN118" s="367"/>
      <c r="AO118" s="368" t="str">
        <f t="shared" ca="1" si="165"/>
        <v/>
      </c>
      <c r="AP118" s="368"/>
      <c r="AQ118" s="105">
        <f t="shared" si="153"/>
        <v>0</v>
      </c>
      <c r="AR118" s="105">
        <f t="shared" si="154"/>
        <v>0</v>
      </c>
      <c r="AS118" s="14">
        <f t="shared" si="155"/>
        <v>0</v>
      </c>
      <c r="AT118" s="202">
        <f t="shared" si="156"/>
        <v>0</v>
      </c>
      <c r="AU118" s="105">
        <f t="shared" si="157"/>
        <v>0</v>
      </c>
      <c r="AV118" s="105">
        <f t="shared" si="158"/>
        <v>0</v>
      </c>
      <c r="AW118" s="14">
        <f t="shared" si="159"/>
        <v>0</v>
      </c>
      <c r="AX118" s="14">
        <f t="shared" si="160"/>
        <v>0</v>
      </c>
      <c r="AY118" s="105">
        <f t="shared" si="161"/>
        <v>0</v>
      </c>
      <c r="AZ118" s="105">
        <f t="shared" si="162"/>
        <v>0</v>
      </c>
      <c r="BA118" s="12">
        <f t="shared" si="140"/>
        <v>0</v>
      </c>
      <c r="BB118" s="12">
        <f t="shared" si="141"/>
        <v>0</v>
      </c>
      <c r="BC118" s="12">
        <f t="shared" si="142"/>
        <v>0</v>
      </c>
      <c r="BD118" s="12">
        <f t="shared" si="143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3.5" hidden="1" customHeight="1" thickBot="1">
      <c r="A119" s="106"/>
      <c r="B119" s="137"/>
      <c r="C119" s="130"/>
      <c r="D119" s="234">
        <f t="shared" si="166"/>
        <v>0</v>
      </c>
      <c r="E119" s="230" t="str">
        <f>E12</f>
        <v>TuS Kriegsfeld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3"/>
        <v/>
      </c>
      <c r="Q119" s="115" t="str">
        <f t="shared" si="150"/>
        <v/>
      </c>
      <c r="R119" s="114" t="str">
        <f t="shared" si="164"/>
        <v/>
      </c>
      <c r="S119" s="115" t="str">
        <f t="shared" si="151"/>
        <v/>
      </c>
      <c r="T119" s="103">
        <f t="shared" si="127"/>
        <v>0</v>
      </c>
      <c r="U119" s="104">
        <f t="shared" si="128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2"/>
        <v/>
      </c>
      <c r="AN119" s="372"/>
      <c r="AO119" s="368" t="str">
        <f t="shared" ca="1" si="165"/>
        <v/>
      </c>
      <c r="AP119" s="368"/>
      <c r="AQ119" s="105">
        <f t="shared" si="153"/>
        <v>0</v>
      </c>
      <c r="AR119" s="105">
        <f t="shared" si="154"/>
        <v>0</v>
      </c>
      <c r="AS119" s="14">
        <f t="shared" si="155"/>
        <v>0</v>
      </c>
      <c r="AT119" s="202">
        <f t="shared" si="156"/>
        <v>0</v>
      </c>
      <c r="AU119" s="105">
        <f t="shared" si="157"/>
        <v>0</v>
      </c>
      <c r="AV119" s="105">
        <f t="shared" si="158"/>
        <v>0</v>
      </c>
      <c r="AW119" s="14">
        <f t="shared" si="159"/>
        <v>0</v>
      </c>
      <c r="AX119" s="14">
        <f t="shared" si="160"/>
        <v>0</v>
      </c>
      <c r="AY119" s="105">
        <f t="shared" si="161"/>
        <v>0</v>
      </c>
      <c r="AZ119" s="105">
        <f t="shared" si="162"/>
        <v>0</v>
      </c>
      <c r="BA119" s="12">
        <f t="shared" si="140"/>
        <v>0</v>
      </c>
      <c r="BB119" s="12">
        <f t="shared" si="141"/>
        <v>0</v>
      </c>
      <c r="BC119" s="12">
        <f t="shared" si="142"/>
        <v>0</v>
      </c>
      <c r="BD119" s="12">
        <f t="shared" si="143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3.5" hidden="1" customHeight="1" thickBot="1">
      <c r="A120" s="106"/>
      <c r="B120" s="137"/>
      <c r="C120" s="130"/>
      <c r="D120" s="234">
        <f t="shared" si="166"/>
        <v>0</v>
      </c>
      <c r="E120" s="230" t="str">
        <f>E15</f>
        <v>Erlenbach/Morlautern (N)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3"/>
        <v/>
      </c>
      <c r="Q120" s="115" t="str">
        <f t="shared" si="150"/>
        <v/>
      </c>
      <c r="R120" s="114" t="str">
        <f t="shared" si="164"/>
        <v/>
      </c>
      <c r="S120" s="115" t="str">
        <f t="shared" si="151"/>
        <v/>
      </c>
      <c r="T120" s="103">
        <f t="shared" si="127"/>
        <v>0</v>
      </c>
      <c r="U120" s="104">
        <f t="shared" si="128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2"/>
        <v/>
      </c>
      <c r="AN120" s="367"/>
      <c r="AO120" s="368" t="str">
        <f t="shared" ca="1" si="165"/>
        <v/>
      </c>
      <c r="AP120" s="368"/>
      <c r="AQ120" s="105">
        <f t="shared" si="153"/>
        <v>0</v>
      </c>
      <c r="AR120" s="105">
        <f t="shared" si="154"/>
        <v>0</v>
      </c>
      <c r="AS120" s="14">
        <f t="shared" si="155"/>
        <v>0</v>
      </c>
      <c r="AT120" s="202">
        <f t="shared" si="156"/>
        <v>0</v>
      </c>
      <c r="AU120" s="105">
        <f t="shared" si="157"/>
        <v>0</v>
      </c>
      <c r="AV120" s="105">
        <f t="shared" si="158"/>
        <v>0</v>
      </c>
      <c r="AW120" s="14">
        <f t="shared" si="159"/>
        <v>0</v>
      </c>
      <c r="AX120" s="14">
        <f t="shared" si="160"/>
        <v>0</v>
      </c>
      <c r="AY120" s="105">
        <f t="shared" si="161"/>
        <v>0</v>
      </c>
      <c r="AZ120" s="105">
        <f t="shared" si="162"/>
        <v>0</v>
      </c>
      <c r="BA120" s="12">
        <f t="shared" si="140"/>
        <v>0</v>
      </c>
      <c r="BB120" s="12">
        <f t="shared" si="141"/>
        <v>0</v>
      </c>
      <c r="BC120" s="12">
        <f t="shared" si="142"/>
        <v>0</v>
      </c>
      <c r="BD120" s="12">
        <f t="shared" si="143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3.5" hidden="1" customHeight="1" thickBot="1">
      <c r="A121" s="106"/>
      <c r="B121" s="137"/>
      <c r="C121" s="130"/>
      <c r="D121" s="234">
        <f t="shared" si="166"/>
        <v>0</v>
      </c>
      <c r="E121" s="230">
        <f>E18</f>
        <v>0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3"/>
        <v/>
      </c>
      <c r="Q121" s="115" t="str">
        <f t="shared" si="150"/>
        <v/>
      </c>
      <c r="R121" s="114" t="str">
        <f t="shared" si="164"/>
        <v/>
      </c>
      <c r="S121" s="115" t="str">
        <f t="shared" si="151"/>
        <v/>
      </c>
      <c r="T121" s="103">
        <f t="shared" si="127"/>
        <v>0</v>
      </c>
      <c r="U121" s="104">
        <f t="shared" si="128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2"/>
        <v/>
      </c>
      <c r="AN121" s="367"/>
      <c r="AO121" s="368" t="str">
        <f t="shared" ca="1" si="165"/>
        <v/>
      </c>
      <c r="AP121" s="368"/>
      <c r="AQ121" s="105">
        <f t="shared" si="153"/>
        <v>0</v>
      </c>
      <c r="AR121" s="105">
        <f t="shared" si="154"/>
        <v>0</v>
      </c>
      <c r="AS121" s="14">
        <f t="shared" si="155"/>
        <v>0</v>
      </c>
      <c r="AT121" s="202">
        <f t="shared" si="156"/>
        <v>0</v>
      </c>
      <c r="AU121" s="105">
        <f t="shared" si="157"/>
        <v>0</v>
      </c>
      <c r="AV121" s="105">
        <f t="shared" si="158"/>
        <v>0</v>
      </c>
      <c r="AW121" s="14">
        <f t="shared" si="159"/>
        <v>0</v>
      </c>
      <c r="AX121" s="14">
        <f t="shared" si="160"/>
        <v>0</v>
      </c>
      <c r="AY121" s="105">
        <f t="shared" si="161"/>
        <v>0</v>
      </c>
      <c r="AZ121" s="105">
        <f t="shared" si="162"/>
        <v>0</v>
      </c>
      <c r="BA121" s="12">
        <f t="shared" si="140"/>
        <v>0</v>
      </c>
      <c r="BB121" s="12">
        <f t="shared" si="141"/>
        <v>0</v>
      </c>
      <c r="BC121" s="12">
        <f t="shared" si="142"/>
        <v>0</v>
      </c>
      <c r="BD121" s="12">
        <f t="shared" si="143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3.5" hidden="1" customHeight="1" thickBot="1">
      <c r="A122" s="106"/>
      <c r="B122" s="137"/>
      <c r="C122" s="130"/>
      <c r="D122" s="234">
        <f t="shared" si="166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3"/>
        <v/>
      </c>
      <c r="Q122" s="115" t="str">
        <f t="shared" si="150"/>
        <v/>
      </c>
      <c r="R122" s="114" t="str">
        <f t="shared" si="164"/>
        <v/>
      </c>
      <c r="S122" s="115" t="str">
        <f t="shared" si="151"/>
        <v/>
      </c>
      <c r="T122" s="103">
        <f t="shared" si="127"/>
        <v>0</v>
      </c>
      <c r="U122" s="104">
        <f t="shared" si="128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2"/>
        <v/>
      </c>
      <c r="AN122" s="367"/>
      <c r="AO122" s="368" t="str">
        <f t="shared" ca="1" si="165"/>
        <v/>
      </c>
      <c r="AP122" s="368"/>
      <c r="AQ122" s="105">
        <f t="shared" si="153"/>
        <v>0</v>
      </c>
      <c r="AR122" s="105">
        <f t="shared" si="154"/>
        <v>0</v>
      </c>
      <c r="AS122" s="14">
        <f t="shared" si="155"/>
        <v>0</v>
      </c>
      <c r="AT122" s="202">
        <f t="shared" si="156"/>
        <v>0</v>
      </c>
      <c r="AU122" s="105">
        <f t="shared" si="157"/>
        <v>0</v>
      </c>
      <c r="AV122" s="105">
        <f t="shared" si="158"/>
        <v>0</v>
      </c>
      <c r="AW122" s="14">
        <f t="shared" si="159"/>
        <v>0</v>
      </c>
      <c r="AX122" s="14">
        <f t="shared" si="160"/>
        <v>0</v>
      </c>
      <c r="AY122" s="105">
        <f t="shared" si="161"/>
        <v>0</v>
      </c>
      <c r="AZ122" s="105">
        <f t="shared" si="162"/>
        <v>0</v>
      </c>
      <c r="BA122" s="12">
        <f t="shared" si="140"/>
        <v>0</v>
      </c>
      <c r="BB122" s="12">
        <f t="shared" si="141"/>
        <v>0</v>
      </c>
      <c r="BC122" s="12">
        <f t="shared" si="142"/>
        <v>0</v>
      </c>
      <c r="BD122" s="12">
        <f t="shared" si="143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3.5" hidden="1" customHeight="1" thickBot="1">
      <c r="A123" s="106"/>
      <c r="B123" s="137"/>
      <c r="C123" s="130"/>
      <c r="D123" s="234">
        <f t="shared" si="166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3"/>
        <v/>
      </c>
      <c r="Q123" s="115" t="str">
        <f t="shared" si="150"/>
        <v/>
      </c>
      <c r="R123" s="114" t="str">
        <f t="shared" si="164"/>
        <v/>
      </c>
      <c r="S123" s="115" t="str">
        <f t="shared" si="151"/>
        <v/>
      </c>
      <c r="T123" s="103">
        <f t="shared" si="127"/>
        <v>0</v>
      </c>
      <c r="U123" s="104">
        <f t="shared" si="128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2"/>
        <v/>
      </c>
      <c r="AN123" s="367"/>
      <c r="AO123" s="368" t="str">
        <f t="shared" ca="1" si="165"/>
        <v/>
      </c>
      <c r="AP123" s="368"/>
      <c r="AQ123" s="105">
        <f t="shared" si="153"/>
        <v>0</v>
      </c>
      <c r="AR123" s="105">
        <f t="shared" si="154"/>
        <v>0</v>
      </c>
      <c r="AS123" s="14">
        <f t="shared" si="155"/>
        <v>0</v>
      </c>
      <c r="AT123" s="202">
        <f t="shared" si="156"/>
        <v>0</v>
      </c>
      <c r="AU123" s="105">
        <f t="shared" si="157"/>
        <v>0</v>
      </c>
      <c r="AV123" s="105">
        <f t="shared" si="158"/>
        <v>0</v>
      </c>
      <c r="AW123" s="14">
        <f t="shared" si="159"/>
        <v>0</v>
      </c>
      <c r="AX123" s="14">
        <f t="shared" si="160"/>
        <v>0</v>
      </c>
      <c r="AY123" s="105">
        <f t="shared" si="161"/>
        <v>0</v>
      </c>
      <c r="AZ123" s="105">
        <f t="shared" si="162"/>
        <v>0</v>
      </c>
      <c r="BA123" s="12">
        <f t="shared" si="140"/>
        <v>0</v>
      </c>
      <c r="BB123" s="12">
        <f t="shared" si="141"/>
        <v>0</v>
      </c>
      <c r="BC123" s="12">
        <f t="shared" si="142"/>
        <v>0</v>
      </c>
      <c r="BD123" s="12">
        <f t="shared" si="143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3.5" hidden="1" customHeight="1" thickBot="1">
      <c r="A124" s="106"/>
      <c r="B124" s="137"/>
      <c r="C124" s="130"/>
      <c r="D124" s="234">
        <f t="shared" si="166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3"/>
        <v/>
      </c>
      <c r="Q124" s="115" t="str">
        <f t="shared" si="150"/>
        <v/>
      </c>
      <c r="R124" s="114" t="str">
        <f t="shared" si="164"/>
        <v/>
      </c>
      <c r="S124" s="115" t="str">
        <f t="shared" si="151"/>
        <v/>
      </c>
      <c r="T124" s="103">
        <f t="shared" si="127"/>
        <v>0</v>
      </c>
      <c r="U124" s="104">
        <f t="shared" si="128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2"/>
        <v/>
      </c>
      <c r="AN124" s="367"/>
      <c r="AO124" s="368" t="str">
        <f t="shared" ca="1" si="165"/>
        <v/>
      </c>
      <c r="AP124" s="368"/>
      <c r="AQ124" s="105">
        <f t="shared" si="153"/>
        <v>0</v>
      </c>
      <c r="AR124" s="105">
        <f t="shared" si="154"/>
        <v>0</v>
      </c>
      <c r="AS124" s="14">
        <f t="shared" si="155"/>
        <v>0</v>
      </c>
      <c r="AT124" s="202">
        <f t="shared" si="156"/>
        <v>0</v>
      </c>
      <c r="AU124" s="105">
        <f t="shared" si="157"/>
        <v>0</v>
      </c>
      <c r="AV124" s="105">
        <f t="shared" si="158"/>
        <v>0</v>
      </c>
      <c r="AW124" s="14">
        <f t="shared" si="159"/>
        <v>0</v>
      </c>
      <c r="AX124" s="14">
        <f t="shared" si="160"/>
        <v>0</v>
      </c>
      <c r="AY124" s="105">
        <f t="shared" si="161"/>
        <v>0</v>
      </c>
      <c r="AZ124" s="105">
        <f t="shared" si="162"/>
        <v>0</v>
      </c>
      <c r="BA124" s="12">
        <f t="shared" si="140"/>
        <v>0</v>
      </c>
      <c r="BB124" s="12">
        <f t="shared" si="141"/>
        <v>0</v>
      </c>
      <c r="BC124" s="12">
        <f t="shared" si="142"/>
        <v>0</v>
      </c>
      <c r="BD124" s="12">
        <f t="shared" si="143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3.5" hidden="1" customHeight="1" thickBot="1">
      <c r="A125" s="116"/>
      <c r="B125" s="138"/>
      <c r="C125" s="131"/>
      <c r="D125" s="235">
        <f t="shared" si="166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3"/>
        <v/>
      </c>
      <c r="Q125" s="125" t="str">
        <f t="shared" si="150"/>
        <v/>
      </c>
      <c r="R125" s="124" t="str">
        <f t="shared" si="164"/>
        <v/>
      </c>
      <c r="S125" s="125" t="str">
        <f t="shared" si="151"/>
        <v/>
      </c>
      <c r="T125" s="103">
        <f t="shared" si="127"/>
        <v>0</v>
      </c>
      <c r="U125" s="104">
        <f t="shared" si="128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2"/>
        <v/>
      </c>
      <c r="AN125" s="370"/>
      <c r="AO125" s="371" t="str">
        <f t="shared" ca="1" si="165"/>
        <v/>
      </c>
      <c r="AP125" s="371"/>
      <c r="AQ125" s="105">
        <f t="shared" si="153"/>
        <v>0</v>
      </c>
      <c r="AR125" s="105">
        <f t="shared" si="154"/>
        <v>0</v>
      </c>
      <c r="AS125" s="14">
        <f t="shared" si="155"/>
        <v>0</v>
      </c>
      <c r="AT125" s="202">
        <f t="shared" si="156"/>
        <v>0</v>
      </c>
      <c r="AU125" s="105">
        <f t="shared" si="157"/>
        <v>0</v>
      </c>
      <c r="AV125" s="105">
        <f t="shared" si="158"/>
        <v>0</v>
      </c>
      <c r="AW125" s="14">
        <f t="shared" si="159"/>
        <v>0</v>
      </c>
      <c r="AX125" s="14">
        <f t="shared" si="160"/>
        <v>0</v>
      </c>
      <c r="AY125" s="105">
        <f t="shared" si="161"/>
        <v>0</v>
      </c>
      <c r="AZ125" s="105">
        <f t="shared" si="162"/>
        <v>0</v>
      </c>
      <c r="BA125" s="12">
        <f t="shared" si="140"/>
        <v>0</v>
      </c>
      <c r="BB125" s="12">
        <f t="shared" si="141"/>
        <v>0</v>
      </c>
      <c r="BC125" s="12">
        <f t="shared" si="142"/>
        <v>0</v>
      </c>
      <c r="BD125" s="12">
        <f t="shared" si="143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3.5" hidden="1" customHeight="1" thickBot="1">
      <c r="A126" s="13"/>
      <c r="C126" s="14"/>
      <c r="D126" s="218"/>
      <c r="E126" s="218"/>
      <c r="T126" s="103">
        <f t="shared" si="127"/>
        <v>0</v>
      </c>
      <c r="U126" s="104">
        <f t="shared" si="128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7">SUM(BA116:BA125)</f>
        <v>0</v>
      </c>
      <c r="BB126" s="128">
        <f t="shared" si="167"/>
        <v>0</v>
      </c>
      <c r="BC126" s="128">
        <f t="shared" si="167"/>
        <v>0</v>
      </c>
      <c r="BD126" s="128">
        <f t="shared" si="167"/>
        <v>0</v>
      </c>
      <c r="BE126" s="128">
        <f t="shared" si="167"/>
        <v>0</v>
      </c>
      <c r="BF126" s="128">
        <f t="shared" si="167"/>
        <v>0</v>
      </c>
      <c r="BG126" s="128">
        <f t="shared" si="167"/>
        <v>0</v>
      </c>
      <c r="BH126" s="128">
        <f t="shared" si="167"/>
        <v>0</v>
      </c>
      <c r="BI126" s="14">
        <f>SUM(BA126:BH126)</f>
        <v>0</v>
      </c>
    </row>
    <row r="127" spans="1:61" ht="13.5" hidden="1" customHeight="1" thickBot="1">
      <c r="A127" s="93"/>
      <c r="B127" s="136"/>
      <c r="C127" s="129"/>
      <c r="D127" s="233">
        <f>E27</f>
        <v>0</v>
      </c>
      <c r="E127" s="228" t="str">
        <f>E3</f>
        <v>TFC Warriors Kaiserslautern (N)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8">IF(G127="","",G127+I127+K127+M127+O127)</f>
        <v/>
      </c>
      <c r="R127" s="101" t="str">
        <f>IF(F127="","",AQ127+AS127+AU127+AW127+AY127)</f>
        <v/>
      </c>
      <c r="S127" s="102" t="str">
        <f t="shared" ref="S127:S136" si="169">IF(G127="","",AR127+AT127+AV127+AX127+AZ127)</f>
        <v/>
      </c>
      <c r="T127" s="103">
        <f t="shared" si="127"/>
        <v>0</v>
      </c>
      <c r="U127" s="104">
        <f t="shared" si="128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0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1">IF(F127&gt;G127,1,0)</f>
        <v>0</v>
      </c>
      <c r="AR127" s="105">
        <f t="shared" ref="AR127:AR136" si="172">IF(G127&gt;F127,1,0)</f>
        <v>0</v>
      </c>
      <c r="AS127" s="14">
        <f t="shared" ref="AS127:AS136" si="173">IF(H127&gt;I127,1,0)</f>
        <v>0</v>
      </c>
      <c r="AT127" s="202">
        <f t="shared" ref="AT127:AT136" si="174">IF(I127&gt;H127,1,0)</f>
        <v>0</v>
      </c>
      <c r="AU127" s="105">
        <f t="shared" ref="AU127:AU136" si="175">IF(J127&gt;K127,1,0)</f>
        <v>0</v>
      </c>
      <c r="AV127" s="105">
        <f t="shared" ref="AV127:AV136" si="176">IF(K127&gt;J127,1,0)</f>
        <v>0</v>
      </c>
      <c r="AW127" s="14">
        <f t="shared" ref="AW127:AW136" si="177">IF(L127&gt;M127,1,0)</f>
        <v>0</v>
      </c>
      <c r="AX127" s="14">
        <f t="shared" ref="AX127:AX136" si="178">IF(M127&gt;L127,1,0)</f>
        <v>0</v>
      </c>
      <c r="AY127" s="105">
        <f t="shared" ref="AY127:AY136" si="179">IF(N127&gt;O127,1,0)</f>
        <v>0</v>
      </c>
      <c r="AZ127" s="105">
        <f t="shared" ref="AZ127:AZ136" si="180">IF(O127&gt;N127,1,0)</f>
        <v>0</v>
      </c>
      <c r="BA127" s="12">
        <f t="shared" si="140"/>
        <v>0</v>
      </c>
      <c r="BB127" s="12">
        <f t="shared" si="141"/>
        <v>0</v>
      </c>
      <c r="BC127" s="12">
        <f t="shared" si="142"/>
        <v>0</v>
      </c>
      <c r="BD127" s="12">
        <f t="shared" si="143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3.5" hidden="1" customHeight="1" thickBot="1">
      <c r="A128" s="106"/>
      <c r="B128" s="137"/>
      <c r="C128" s="130"/>
      <c r="D128" s="234">
        <f>D127</f>
        <v>0</v>
      </c>
      <c r="E128" s="230" t="str">
        <f>E6</f>
        <v>TFC Kaiserslautern (MP)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1">IF(F128="","",F128+H128+J128+L128+N128)</f>
        <v/>
      </c>
      <c r="Q128" s="115" t="str">
        <f t="shared" si="168"/>
        <v/>
      </c>
      <c r="R128" s="114" t="str">
        <f t="shared" ref="R128:R136" si="182">IF(F128="","",AQ128+AS128+AU128+AW128+AY128)</f>
        <v/>
      </c>
      <c r="S128" s="115" t="str">
        <f t="shared" si="169"/>
        <v/>
      </c>
      <c r="T128" s="103">
        <f t="shared" si="127"/>
        <v>0</v>
      </c>
      <c r="U128" s="104">
        <f t="shared" si="128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0"/>
        <v/>
      </c>
      <c r="AN128" s="367"/>
      <c r="AO128" s="368" t="str">
        <f t="shared" ref="AO128:AO136" ca="1" si="183">IF(U128&lt;&gt;"","",IF(C128="","",IF(C128&lt;TODAY(),"offen","")))</f>
        <v/>
      </c>
      <c r="AP128" s="368"/>
      <c r="AQ128" s="105">
        <f t="shared" si="171"/>
        <v>0</v>
      </c>
      <c r="AR128" s="105">
        <f t="shared" si="172"/>
        <v>0</v>
      </c>
      <c r="AS128" s="14">
        <f t="shared" si="173"/>
        <v>0</v>
      </c>
      <c r="AT128" s="202">
        <f t="shared" si="174"/>
        <v>0</v>
      </c>
      <c r="AU128" s="105">
        <f t="shared" si="175"/>
        <v>0</v>
      </c>
      <c r="AV128" s="105">
        <f t="shared" si="176"/>
        <v>0</v>
      </c>
      <c r="AW128" s="14">
        <f t="shared" si="177"/>
        <v>0</v>
      </c>
      <c r="AX128" s="14">
        <f t="shared" si="178"/>
        <v>0</v>
      </c>
      <c r="AY128" s="105">
        <f t="shared" si="179"/>
        <v>0</v>
      </c>
      <c r="AZ128" s="105">
        <f t="shared" si="180"/>
        <v>0</v>
      </c>
      <c r="BA128" s="12">
        <f t="shared" si="140"/>
        <v>0</v>
      </c>
      <c r="BB128" s="12">
        <f t="shared" si="141"/>
        <v>0</v>
      </c>
      <c r="BC128" s="12">
        <f t="shared" si="142"/>
        <v>0</v>
      </c>
      <c r="BD128" s="12">
        <f t="shared" si="143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3.5" hidden="1" customHeight="1" thickBot="1">
      <c r="A129" s="106"/>
      <c r="B129" s="137"/>
      <c r="C129" s="130"/>
      <c r="D129" s="234">
        <f t="shared" ref="D129:D136" si="184">D128</f>
        <v>0</v>
      </c>
      <c r="E129" s="230" t="str">
        <f>E9</f>
        <v>VBC Kaiserslautern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1"/>
        <v/>
      </c>
      <c r="Q129" s="115" t="str">
        <f t="shared" si="168"/>
        <v/>
      </c>
      <c r="R129" s="114" t="str">
        <f t="shared" si="182"/>
        <v/>
      </c>
      <c r="S129" s="115" t="str">
        <f t="shared" si="169"/>
        <v/>
      </c>
      <c r="T129" s="103">
        <f t="shared" si="127"/>
        <v>0</v>
      </c>
      <c r="U129" s="104">
        <f t="shared" si="128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0"/>
        <v/>
      </c>
      <c r="AN129" s="367"/>
      <c r="AO129" s="368" t="str">
        <f t="shared" ca="1" si="183"/>
        <v/>
      </c>
      <c r="AP129" s="368"/>
      <c r="AQ129" s="105">
        <f t="shared" si="171"/>
        <v>0</v>
      </c>
      <c r="AR129" s="105">
        <f t="shared" si="172"/>
        <v>0</v>
      </c>
      <c r="AS129" s="14">
        <f t="shared" si="173"/>
        <v>0</v>
      </c>
      <c r="AT129" s="202">
        <f t="shared" si="174"/>
        <v>0</v>
      </c>
      <c r="AU129" s="105">
        <f t="shared" si="175"/>
        <v>0</v>
      </c>
      <c r="AV129" s="105">
        <f t="shared" si="176"/>
        <v>0</v>
      </c>
      <c r="AW129" s="14">
        <f t="shared" si="177"/>
        <v>0</v>
      </c>
      <c r="AX129" s="14">
        <f t="shared" si="178"/>
        <v>0</v>
      </c>
      <c r="AY129" s="105">
        <f t="shared" si="179"/>
        <v>0</v>
      </c>
      <c r="AZ129" s="105">
        <f t="shared" si="180"/>
        <v>0</v>
      </c>
      <c r="BA129" s="12">
        <f t="shared" si="140"/>
        <v>0</v>
      </c>
      <c r="BB129" s="12">
        <f t="shared" si="141"/>
        <v>0</v>
      </c>
      <c r="BC129" s="12">
        <f t="shared" si="142"/>
        <v>0</v>
      </c>
      <c r="BD129" s="12">
        <f t="shared" si="143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3.5" hidden="1" customHeight="1" thickBot="1">
      <c r="A130" s="106"/>
      <c r="B130" s="137"/>
      <c r="C130" s="130"/>
      <c r="D130" s="234">
        <f t="shared" si="184"/>
        <v>0</v>
      </c>
      <c r="E130" s="230" t="str">
        <f>E12</f>
        <v>TuS Kriegsfeld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1"/>
        <v/>
      </c>
      <c r="Q130" s="115" t="str">
        <f t="shared" si="168"/>
        <v/>
      </c>
      <c r="R130" s="114" t="str">
        <f t="shared" si="182"/>
        <v/>
      </c>
      <c r="S130" s="115" t="str">
        <f t="shared" si="169"/>
        <v/>
      </c>
      <c r="T130" s="103">
        <f t="shared" si="127"/>
        <v>0</v>
      </c>
      <c r="U130" s="104">
        <f t="shared" si="128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0"/>
        <v/>
      </c>
      <c r="AN130" s="372"/>
      <c r="AO130" s="368" t="str">
        <f t="shared" ca="1" si="183"/>
        <v/>
      </c>
      <c r="AP130" s="368"/>
      <c r="AQ130" s="105">
        <f t="shared" si="171"/>
        <v>0</v>
      </c>
      <c r="AR130" s="105">
        <f t="shared" si="172"/>
        <v>0</v>
      </c>
      <c r="AS130" s="14">
        <f t="shared" si="173"/>
        <v>0</v>
      </c>
      <c r="AT130" s="202">
        <f t="shared" si="174"/>
        <v>0</v>
      </c>
      <c r="AU130" s="105">
        <f t="shared" si="175"/>
        <v>0</v>
      </c>
      <c r="AV130" s="105">
        <f t="shared" si="176"/>
        <v>0</v>
      </c>
      <c r="AW130" s="14">
        <f t="shared" si="177"/>
        <v>0</v>
      </c>
      <c r="AX130" s="14">
        <f t="shared" si="178"/>
        <v>0</v>
      </c>
      <c r="AY130" s="105">
        <f t="shared" si="179"/>
        <v>0</v>
      </c>
      <c r="AZ130" s="105">
        <f t="shared" si="180"/>
        <v>0</v>
      </c>
      <c r="BA130" s="12">
        <f t="shared" si="140"/>
        <v>0</v>
      </c>
      <c r="BB130" s="12">
        <f t="shared" si="141"/>
        <v>0</v>
      </c>
      <c r="BC130" s="12">
        <f t="shared" si="142"/>
        <v>0</v>
      </c>
      <c r="BD130" s="12">
        <f t="shared" si="143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3.5" hidden="1" customHeight="1" thickBot="1">
      <c r="A131" s="106"/>
      <c r="B131" s="137"/>
      <c r="C131" s="130"/>
      <c r="D131" s="234">
        <f t="shared" si="184"/>
        <v>0</v>
      </c>
      <c r="E131" s="230" t="str">
        <f>E15</f>
        <v>Erlenbach/Morlautern (N)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1"/>
        <v/>
      </c>
      <c r="Q131" s="115" t="str">
        <f t="shared" si="168"/>
        <v/>
      </c>
      <c r="R131" s="114" t="str">
        <f t="shared" si="182"/>
        <v/>
      </c>
      <c r="S131" s="115" t="str">
        <f t="shared" si="169"/>
        <v/>
      </c>
      <c r="T131" s="103">
        <f t="shared" si="127"/>
        <v>0</v>
      </c>
      <c r="U131" s="104">
        <f t="shared" si="128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0"/>
        <v/>
      </c>
      <c r="AN131" s="367"/>
      <c r="AO131" s="368" t="str">
        <f t="shared" ca="1" si="183"/>
        <v/>
      </c>
      <c r="AP131" s="368"/>
      <c r="AQ131" s="105">
        <f t="shared" si="171"/>
        <v>0</v>
      </c>
      <c r="AR131" s="105">
        <f t="shared" si="172"/>
        <v>0</v>
      </c>
      <c r="AS131" s="14">
        <f t="shared" si="173"/>
        <v>0</v>
      </c>
      <c r="AT131" s="202">
        <f t="shared" si="174"/>
        <v>0</v>
      </c>
      <c r="AU131" s="105">
        <f t="shared" si="175"/>
        <v>0</v>
      </c>
      <c r="AV131" s="105">
        <f t="shared" si="176"/>
        <v>0</v>
      </c>
      <c r="AW131" s="14">
        <f t="shared" si="177"/>
        <v>0</v>
      </c>
      <c r="AX131" s="14">
        <f t="shared" si="178"/>
        <v>0</v>
      </c>
      <c r="AY131" s="105">
        <f t="shared" si="179"/>
        <v>0</v>
      </c>
      <c r="AZ131" s="105">
        <f t="shared" si="180"/>
        <v>0</v>
      </c>
      <c r="BA131" s="12">
        <f t="shared" si="140"/>
        <v>0</v>
      </c>
      <c r="BB131" s="12">
        <f t="shared" si="141"/>
        <v>0</v>
      </c>
      <c r="BC131" s="12">
        <f t="shared" si="142"/>
        <v>0</v>
      </c>
      <c r="BD131" s="12">
        <f t="shared" si="143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3.5" hidden="1" customHeight="1" thickBot="1">
      <c r="A132" s="106"/>
      <c r="B132" s="137"/>
      <c r="C132" s="130"/>
      <c r="D132" s="234">
        <f t="shared" si="184"/>
        <v>0</v>
      </c>
      <c r="E132" s="230">
        <f>E18</f>
        <v>0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1"/>
        <v/>
      </c>
      <c r="Q132" s="115" t="str">
        <f t="shared" si="168"/>
        <v/>
      </c>
      <c r="R132" s="114" t="str">
        <f t="shared" si="182"/>
        <v/>
      </c>
      <c r="S132" s="115" t="str">
        <f t="shared" si="169"/>
        <v/>
      </c>
      <c r="T132" s="103">
        <f t="shared" si="127"/>
        <v>0</v>
      </c>
      <c r="U132" s="104">
        <f t="shared" si="128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0"/>
        <v/>
      </c>
      <c r="AN132" s="367"/>
      <c r="AO132" s="368" t="str">
        <f t="shared" ca="1" si="183"/>
        <v/>
      </c>
      <c r="AP132" s="368"/>
      <c r="AQ132" s="105">
        <f t="shared" si="171"/>
        <v>0</v>
      </c>
      <c r="AR132" s="105">
        <f t="shared" si="172"/>
        <v>0</v>
      </c>
      <c r="AS132" s="14">
        <f t="shared" si="173"/>
        <v>0</v>
      </c>
      <c r="AT132" s="202">
        <f t="shared" si="174"/>
        <v>0</v>
      </c>
      <c r="AU132" s="105">
        <f t="shared" si="175"/>
        <v>0</v>
      </c>
      <c r="AV132" s="105">
        <f t="shared" si="176"/>
        <v>0</v>
      </c>
      <c r="AW132" s="14">
        <f t="shared" si="177"/>
        <v>0</v>
      </c>
      <c r="AX132" s="14">
        <f t="shared" si="178"/>
        <v>0</v>
      </c>
      <c r="AY132" s="105">
        <f t="shared" si="179"/>
        <v>0</v>
      </c>
      <c r="AZ132" s="105">
        <f t="shared" si="180"/>
        <v>0</v>
      </c>
      <c r="BA132" s="12">
        <f t="shared" si="140"/>
        <v>0</v>
      </c>
      <c r="BB132" s="12">
        <f t="shared" si="141"/>
        <v>0</v>
      </c>
      <c r="BC132" s="12">
        <f t="shared" si="142"/>
        <v>0</v>
      </c>
      <c r="BD132" s="12">
        <f t="shared" si="143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3.5" hidden="1" customHeight="1" thickBot="1">
      <c r="A133" s="106"/>
      <c r="B133" s="137"/>
      <c r="C133" s="130"/>
      <c r="D133" s="234">
        <f t="shared" si="184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1"/>
        <v/>
      </c>
      <c r="Q133" s="115" t="str">
        <f t="shared" si="168"/>
        <v/>
      </c>
      <c r="R133" s="114" t="str">
        <f t="shared" si="182"/>
        <v/>
      </c>
      <c r="S133" s="115" t="str">
        <f t="shared" si="169"/>
        <v/>
      </c>
      <c r="T133" s="103">
        <f t="shared" si="127"/>
        <v>0</v>
      </c>
      <c r="U133" s="104">
        <f t="shared" si="128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0"/>
        <v/>
      </c>
      <c r="AN133" s="367"/>
      <c r="AO133" s="368" t="str">
        <f t="shared" ca="1" si="183"/>
        <v/>
      </c>
      <c r="AP133" s="368"/>
      <c r="AQ133" s="105">
        <f t="shared" si="171"/>
        <v>0</v>
      </c>
      <c r="AR133" s="105">
        <f t="shared" si="172"/>
        <v>0</v>
      </c>
      <c r="AS133" s="14">
        <f t="shared" si="173"/>
        <v>0</v>
      </c>
      <c r="AT133" s="202">
        <f t="shared" si="174"/>
        <v>0</v>
      </c>
      <c r="AU133" s="105">
        <f t="shared" si="175"/>
        <v>0</v>
      </c>
      <c r="AV133" s="105">
        <f t="shared" si="176"/>
        <v>0</v>
      </c>
      <c r="AW133" s="14">
        <f t="shared" si="177"/>
        <v>0</v>
      </c>
      <c r="AX133" s="14">
        <f t="shared" si="178"/>
        <v>0</v>
      </c>
      <c r="AY133" s="105">
        <f t="shared" si="179"/>
        <v>0</v>
      </c>
      <c r="AZ133" s="105">
        <f t="shared" si="180"/>
        <v>0</v>
      </c>
      <c r="BA133" s="12">
        <f t="shared" si="140"/>
        <v>0</v>
      </c>
      <c r="BB133" s="12">
        <f t="shared" si="141"/>
        <v>0</v>
      </c>
      <c r="BC133" s="12">
        <f t="shared" si="142"/>
        <v>0</v>
      </c>
      <c r="BD133" s="12">
        <f t="shared" si="143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3.5" hidden="1" customHeight="1" thickBot="1">
      <c r="A134" s="106"/>
      <c r="B134" s="137"/>
      <c r="C134" s="130"/>
      <c r="D134" s="234">
        <f t="shared" si="184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1"/>
        <v/>
      </c>
      <c r="Q134" s="115" t="str">
        <f t="shared" si="168"/>
        <v/>
      </c>
      <c r="R134" s="114" t="str">
        <f t="shared" si="182"/>
        <v/>
      </c>
      <c r="S134" s="115" t="str">
        <f t="shared" si="169"/>
        <v/>
      </c>
      <c r="T134" s="103">
        <f t="shared" si="127"/>
        <v>0</v>
      </c>
      <c r="U134" s="104">
        <f t="shared" si="128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0"/>
        <v/>
      </c>
      <c r="AN134" s="367"/>
      <c r="AO134" s="368" t="str">
        <f t="shared" ca="1" si="183"/>
        <v/>
      </c>
      <c r="AP134" s="368"/>
      <c r="AQ134" s="105">
        <f t="shared" si="171"/>
        <v>0</v>
      </c>
      <c r="AR134" s="105">
        <f t="shared" si="172"/>
        <v>0</v>
      </c>
      <c r="AS134" s="14">
        <f t="shared" si="173"/>
        <v>0</v>
      </c>
      <c r="AT134" s="202">
        <f t="shared" si="174"/>
        <v>0</v>
      </c>
      <c r="AU134" s="105">
        <f t="shared" si="175"/>
        <v>0</v>
      </c>
      <c r="AV134" s="105">
        <f t="shared" si="176"/>
        <v>0</v>
      </c>
      <c r="AW134" s="14">
        <f t="shared" si="177"/>
        <v>0</v>
      </c>
      <c r="AX134" s="14">
        <f t="shared" si="178"/>
        <v>0</v>
      </c>
      <c r="AY134" s="105">
        <f t="shared" si="179"/>
        <v>0</v>
      </c>
      <c r="AZ134" s="105">
        <f t="shared" si="180"/>
        <v>0</v>
      </c>
      <c r="BA134" s="12">
        <f t="shared" si="140"/>
        <v>0</v>
      </c>
      <c r="BB134" s="12">
        <f t="shared" si="141"/>
        <v>0</v>
      </c>
      <c r="BC134" s="12">
        <f t="shared" si="142"/>
        <v>0</v>
      </c>
      <c r="BD134" s="12">
        <f t="shared" si="143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3.5" hidden="1" customHeight="1" thickBot="1">
      <c r="A135" s="106"/>
      <c r="B135" s="137"/>
      <c r="C135" s="130"/>
      <c r="D135" s="234">
        <f t="shared" si="184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1"/>
        <v/>
      </c>
      <c r="Q135" s="115" t="str">
        <f t="shared" si="168"/>
        <v/>
      </c>
      <c r="R135" s="114" t="str">
        <f t="shared" si="182"/>
        <v/>
      </c>
      <c r="S135" s="115" t="str">
        <f t="shared" si="169"/>
        <v/>
      </c>
      <c r="T135" s="103">
        <f t="shared" si="127"/>
        <v>0</v>
      </c>
      <c r="U135" s="104">
        <f t="shared" si="128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0"/>
        <v/>
      </c>
      <c r="AN135" s="367"/>
      <c r="AO135" s="368" t="str">
        <f t="shared" ca="1" si="183"/>
        <v/>
      </c>
      <c r="AP135" s="368"/>
      <c r="AQ135" s="105">
        <f t="shared" si="171"/>
        <v>0</v>
      </c>
      <c r="AR135" s="105">
        <f t="shared" si="172"/>
        <v>0</v>
      </c>
      <c r="AS135" s="14">
        <f t="shared" si="173"/>
        <v>0</v>
      </c>
      <c r="AT135" s="202">
        <f t="shared" si="174"/>
        <v>0</v>
      </c>
      <c r="AU135" s="105">
        <f t="shared" si="175"/>
        <v>0</v>
      </c>
      <c r="AV135" s="105">
        <f t="shared" si="176"/>
        <v>0</v>
      </c>
      <c r="AW135" s="14">
        <f t="shared" si="177"/>
        <v>0</v>
      </c>
      <c r="AX135" s="14">
        <f t="shared" si="178"/>
        <v>0</v>
      </c>
      <c r="AY135" s="105">
        <f t="shared" si="179"/>
        <v>0</v>
      </c>
      <c r="AZ135" s="105">
        <f t="shared" si="180"/>
        <v>0</v>
      </c>
      <c r="BA135" s="12">
        <f t="shared" si="140"/>
        <v>0</v>
      </c>
      <c r="BB135" s="12">
        <f t="shared" si="141"/>
        <v>0</v>
      </c>
      <c r="BC135" s="12">
        <f t="shared" si="142"/>
        <v>0</v>
      </c>
      <c r="BD135" s="12">
        <f t="shared" si="143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3.5" hidden="1" customHeight="1" thickBot="1">
      <c r="A136" s="116"/>
      <c r="B136" s="138"/>
      <c r="C136" s="131"/>
      <c r="D136" s="235">
        <f t="shared" si="184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1"/>
        <v/>
      </c>
      <c r="Q136" s="125" t="str">
        <f t="shared" si="168"/>
        <v/>
      </c>
      <c r="R136" s="124" t="str">
        <f t="shared" si="182"/>
        <v/>
      </c>
      <c r="S136" s="125" t="str">
        <f t="shared" si="169"/>
        <v/>
      </c>
      <c r="T136" s="103">
        <f t="shared" si="127"/>
        <v>0</v>
      </c>
      <c r="U136" s="104">
        <f t="shared" si="128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0"/>
        <v/>
      </c>
      <c r="AN136" s="370"/>
      <c r="AO136" s="371" t="str">
        <f t="shared" ca="1" si="183"/>
        <v/>
      </c>
      <c r="AP136" s="371"/>
      <c r="AQ136" s="105">
        <f t="shared" si="171"/>
        <v>0</v>
      </c>
      <c r="AR136" s="105">
        <f t="shared" si="172"/>
        <v>0</v>
      </c>
      <c r="AS136" s="14">
        <f t="shared" si="173"/>
        <v>0</v>
      </c>
      <c r="AT136" s="202">
        <f t="shared" si="174"/>
        <v>0</v>
      </c>
      <c r="AU136" s="105">
        <f t="shared" si="175"/>
        <v>0</v>
      </c>
      <c r="AV136" s="105">
        <f t="shared" si="176"/>
        <v>0</v>
      </c>
      <c r="AW136" s="14">
        <f t="shared" si="177"/>
        <v>0</v>
      </c>
      <c r="AX136" s="14">
        <f t="shared" si="178"/>
        <v>0</v>
      </c>
      <c r="AY136" s="105">
        <f t="shared" si="179"/>
        <v>0</v>
      </c>
      <c r="AZ136" s="105">
        <f t="shared" si="180"/>
        <v>0</v>
      </c>
      <c r="BA136" s="12">
        <f t="shared" si="140"/>
        <v>0</v>
      </c>
      <c r="BB136" s="12">
        <f t="shared" si="141"/>
        <v>0</v>
      </c>
      <c r="BC136" s="12">
        <f t="shared" si="142"/>
        <v>0</v>
      </c>
      <c r="BD136" s="12">
        <f t="shared" si="143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3.5" hidden="1" customHeight="1" thickBot="1">
      <c r="A137" s="13"/>
      <c r="C137" s="14"/>
      <c r="D137" s="218"/>
      <c r="E137" s="218"/>
      <c r="T137" s="103">
        <f t="shared" si="127"/>
        <v>0</v>
      </c>
      <c r="U137" s="104">
        <f t="shared" si="128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5">SUM(BA127:BA136)</f>
        <v>0</v>
      </c>
      <c r="BB137" s="128">
        <f t="shared" si="185"/>
        <v>0</v>
      </c>
      <c r="BC137" s="128">
        <f t="shared" si="185"/>
        <v>0</v>
      </c>
      <c r="BD137" s="128">
        <f t="shared" si="185"/>
        <v>0</v>
      </c>
      <c r="BE137" s="128">
        <f t="shared" si="185"/>
        <v>0</v>
      </c>
      <c r="BF137" s="128">
        <f t="shared" si="185"/>
        <v>0</v>
      </c>
      <c r="BG137" s="128">
        <f t="shared" si="185"/>
        <v>0</v>
      </c>
      <c r="BH137" s="128">
        <f t="shared" si="185"/>
        <v>0</v>
      </c>
      <c r="BI137" s="14">
        <f>SUM(BA137:BH137)</f>
        <v>0</v>
      </c>
    </row>
    <row r="138" spans="1:61" ht="13.5" hidden="1" customHeight="1" thickBot="1">
      <c r="A138" s="93"/>
      <c r="B138" s="136"/>
      <c r="C138" s="129"/>
      <c r="D138" s="233">
        <f>E30</f>
        <v>0</v>
      </c>
      <c r="E138" s="228" t="str">
        <f>E3</f>
        <v>TFC Warriors Kaiserslautern (N)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6">IF(G138="","",G138+I138+K138+M138+O138)</f>
        <v/>
      </c>
      <c r="R138" s="101" t="str">
        <f>IF(F138="","",AQ138+AS138+AU138+AW138+AY138)</f>
        <v/>
      </c>
      <c r="S138" s="102" t="str">
        <f t="shared" ref="S138:S147" si="187">IF(G138="","",AR138+AT138+AV138+AX138+AZ138)</f>
        <v/>
      </c>
      <c r="T138" s="103">
        <f t="shared" si="127"/>
        <v>0</v>
      </c>
      <c r="U138" s="104">
        <f t="shared" si="128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8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89">IF(F138&gt;G138,1,0)</f>
        <v>0</v>
      </c>
      <c r="AR138" s="105">
        <f t="shared" ref="AR138:AR147" si="190">IF(G138&gt;F138,1,0)</f>
        <v>0</v>
      </c>
      <c r="AS138" s="14">
        <f t="shared" ref="AS138:AS147" si="191">IF(H138&gt;I138,1,0)</f>
        <v>0</v>
      </c>
      <c r="AT138" s="202">
        <f t="shared" ref="AT138:AT147" si="192">IF(I138&gt;H138,1,0)</f>
        <v>0</v>
      </c>
      <c r="AU138" s="105">
        <f t="shared" ref="AU138:AU147" si="193">IF(J138&gt;K138,1,0)</f>
        <v>0</v>
      </c>
      <c r="AV138" s="105">
        <f t="shared" ref="AV138:AV147" si="194">IF(K138&gt;J138,1,0)</f>
        <v>0</v>
      </c>
      <c r="AW138" s="14">
        <f t="shared" ref="AW138:AW147" si="195">IF(L138&gt;M138,1,0)</f>
        <v>0</v>
      </c>
      <c r="AX138" s="14">
        <f t="shared" ref="AX138:AX147" si="196">IF(M138&gt;L138,1,0)</f>
        <v>0</v>
      </c>
      <c r="AY138" s="105">
        <f t="shared" ref="AY138:AY147" si="197">IF(N138&gt;O138,1,0)</f>
        <v>0</v>
      </c>
      <c r="AZ138" s="105">
        <f t="shared" ref="AZ138:AZ147" si="198">IF(O138&gt;N138,1,0)</f>
        <v>0</v>
      </c>
      <c r="BA138" s="12">
        <f t="shared" si="140"/>
        <v>0</v>
      </c>
      <c r="BB138" s="12">
        <f t="shared" si="141"/>
        <v>0</v>
      </c>
      <c r="BC138" s="12">
        <f t="shared" si="142"/>
        <v>0</v>
      </c>
      <c r="BD138" s="12">
        <f t="shared" si="143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3.5" hidden="1" customHeight="1" thickBot="1">
      <c r="A139" s="106"/>
      <c r="B139" s="137"/>
      <c r="C139" s="130"/>
      <c r="D139" s="234">
        <f>D138</f>
        <v>0</v>
      </c>
      <c r="E139" s="230" t="str">
        <f>E6</f>
        <v>TFC Kaiserslautern (MP)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199">IF(F139="","",F139+H139+J139+L139+N139)</f>
        <v/>
      </c>
      <c r="Q139" s="115" t="str">
        <f t="shared" si="186"/>
        <v/>
      </c>
      <c r="R139" s="114" t="str">
        <f t="shared" ref="R139:R147" si="200">IF(F139="","",AQ139+AS139+AU139+AW139+AY139)</f>
        <v/>
      </c>
      <c r="S139" s="115" t="str">
        <f t="shared" si="187"/>
        <v/>
      </c>
      <c r="T139" s="103">
        <f t="shared" si="127"/>
        <v>0</v>
      </c>
      <c r="U139" s="104">
        <f t="shared" si="128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8"/>
        <v/>
      </c>
      <c r="AN139" s="367"/>
      <c r="AO139" s="368" t="str">
        <f t="shared" ref="AO139:AO147" ca="1" si="201">IF(U139&lt;&gt;"","",IF(C139="","",IF(C139&lt;TODAY(),"offen","")))</f>
        <v/>
      </c>
      <c r="AP139" s="368"/>
      <c r="AQ139" s="105">
        <f t="shared" si="189"/>
        <v>0</v>
      </c>
      <c r="AR139" s="105">
        <f t="shared" si="190"/>
        <v>0</v>
      </c>
      <c r="AS139" s="14">
        <f t="shared" si="191"/>
        <v>0</v>
      </c>
      <c r="AT139" s="202">
        <f t="shared" si="192"/>
        <v>0</v>
      </c>
      <c r="AU139" s="105">
        <f t="shared" si="193"/>
        <v>0</v>
      </c>
      <c r="AV139" s="105">
        <f t="shared" si="194"/>
        <v>0</v>
      </c>
      <c r="AW139" s="14">
        <f t="shared" si="195"/>
        <v>0</v>
      </c>
      <c r="AX139" s="14">
        <f t="shared" si="196"/>
        <v>0</v>
      </c>
      <c r="AY139" s="105">
        <f t="shared" si="197"/>
        <v>0</v>
      </c>
      <c r="AZ139" s="105">
        <f t="shared" si="198"/>
        <v>0</v>
      </c>
      <c r="BA139" s="12">
        <f t="shared" si="140"/>
        <v>0</v>
      </c>
      <c r="BB139" s="12">
        <f t="shared" si="141"/>
        <v>0</v>
      </c>
      <c r="BC139" s="12">
        <f t="shared" si="142"/>
        <v>0</v>
      </c>
      <c r="BD139" s="12">
        <f t="shared" si="143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3.5" hidden="1" customHeight="1" thickBot="1">
      <c r="A140" s="106"/>
      <c r="B140" s="137"/>
      <c r="C140" s="130"/>
      <c r="D140" s="234">
        <f t="shared" ref="D140:D147" si="202">D139</f>
        <v>0</v>
      </c>
      <c r="E140" s="230" t="str">
        <f>E9</f>
        <v>VBC Kaiserslautern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199"/>
        <v/>
      </c>
      <c r="Q140" s="115" t="str">
        <f t="shared" si="186"/>
        <v/>
      </c>
      <c r="R140" s="114" t="str">
        <f t="shared" si="200"/>
        <v/>
      </c>
      <c r="S140" s="115" t="str">
        <f t="shared" si="187"/>
        <v/>
      </c>
      <c r="T140" s="103">
        <f t="shared" si="127"/>
        <v>0</v>
      </c>
      <c r="U140" s="104">
        <f t="shared" si="128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8"/>
        <v/>
      </c>
      <c r="AN140" s="367"/>
      <c r="AO140" s="368" t="str">
        <f t="shared" ca="1" si="201"/>
        <v/>
      </c>
      <c r="AP140" s="368"/>
      <c r="AQ140" s="105">
        <f t="shared" si="189"/>
        <v>0</v>
      </c>
      <c r="AR140" s="105">
        <f t="shared" si="190"/>
        <v>0</v>
      </c>
      <c r="AS140" s="14">
        <f t="shared" si="191"/>
        <v>0</v>
      </c>
      <c r="AT140" s="202">
        <f t="shared" si="192"/>
        <v>0</v>
      </c>
      <c r="AU140" s="105">
        <f t="shared" si="193"/>
        <v>0</v>
      </c>
      <c r="AV140" s="105">
        <f t="shared" si="194"/>
        <v>0</v>
      </c>
      <c r="AW140" s="14">
        <f t="shared" si="195"/>
        <v>0</v>
      </c>
      <c r="AX140" s="14">
        <f t="shared" si="196"/>
        <v>0</v>
      </c>
      <c r="AY140" s="105">
        <f t="shared" si="197"/>
        <v>0</v>
      </c>
      <c r="AZ140" s="105">
        <f t="shared" si="198"/>
        <v>0</v>
      </c>
      <c r="BA140" s="12">
        <f t="shared" si="140"/>
        <v>0</v>
      </c>
      <c r="BB140" s="12">
        <f t="shared" si="141"/>
        <v>0</v>
      </c>
      <c r="BC140" s="12">
        <f t="shared" si="142"/>
        <v>0</v>
      </c>
      <c r="BD140" s="12">
        <f t="shared" si="143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3.5" hidden="1" customHeight="1" thickBot="1">
      <c r="A141" s="106"/>
      <c r="B141" s="137"/>
      <c r="C141" s="130"/>
      <c r="D141" s="234">
        <f t="shared" si="202"/>
        <v>0</v>
      </c>
      <c r="E141" s="230" t="str">
        <f>E12</f>
        <v>TuS Kriegsfeld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199"/>
        <v/>
      </c>
      <c r="Q141" s="115" t="str">
        <f t="shared" si="186"/>
        <v/>
      </c>
      <c r="R141" s="114" t="str">
        <f t="shared" si="200"/>
        <v/>
      </c>
      <c r="S141" s="115" t="str">
        <f t="shared" si="187"/>
        <v/>
      </c>
      <c r="T141" s="103">
        <f t="shared" si="127"/>
        <v>0</v>
      </c>
      <c r="U141" s="104">
        <f t="shared" si="128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8"/>
        <v/>
      </c>
      <c r="AN141" s="372"/>
      <c r="AO141" s="368" t="str">
        <f t="shared" ca="1" si="201"/>
        <v/>
      </c>
      <c r="AP141" s="368"/>
      <c r="AQ141" s="105">
        <f t="shared" si="189"/>
        <v>0</v>
      </c>
      <c r="AR141" s="105">
        <f t="shared" si="190"/>
        <v>0</v>
      </c>
      <c r="AS141" s="14">
        <f t="shared" si="191"/>
        <v>0</v>
      </c>
      <c r="AT141" s="202">
        <f t="shared" si="192"/>
        <v>0</v>
      </c>
      <c r="AU141" s="105">
        <f t="shared" si="193"/>
        <v>0</v>
      </c>
      <c r="AV141" s="105">
        <f t="shared" si="194"/>
        <v>0</v>
      </c>
      <c r="AW141" s="14">
        <f t="shared" si="195"/>
        <v>0</v>
      </c>
      <c r="AX141" s="14">
        <f t="shared" si="196"/>
        <v>0</v>
      </c>
      <c r="AY141" s="105">
        <f t="shared" si="197"/>
        <v>0</v>
      </c>
      <c r="AZ141" s="105">
        <f t="shared" si="198"/>
        <v>0</v>
      </c>
      <c r="BA141" s="12">
        <f t="shared" si="140"/>
        <v>0</v>
      </c>
      <c r="BB141" s="12">
        <f t="shared" si="141"/>
        <v>0</v>
      </c>
      <c r="BC141" s="12">
        <f t="shared" si="142"/>
        <v>0</v>
      </c>
      <c r="BD141" s="12">
        <f t="shared" si="143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3.5" hidden="1" customHeight="1" thickBot="1">
      <c r="A142" s="106"/>
      <c r="B142" s="137"/>
      <c r="C142" s="130"/>
      <c r="D142" s="234">
        <f t="shared" si="202"/>
        <v>0</v>
      </c>
      <c r="E142" s="230" t="str">
        <f>E15</f>
        <v>Erlenbach/Morlautern (N)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199"/>
        <v/>
      </c>
      <c r="Q142" s="115" t="str">
        <f t="shared" si="186"/>
        <v/>
      </c>
      <c r="R142" s="114" t="str">
        <f t="shared" si="200"/>
        <v/>
      </c>
      <c r="S142" s="115" t="str">
        <f t="shared" si="187"/>
        <v/>
      </c>
      <c r="T142" s="103">
        <f t="shared" si="127"/>
        <v>0</v>
      </c>
      <c r="U142" s="104">
        <f t="shared" si="128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8"/>
        <v/>
      </c>
      <c r="AN142" s="367"/>
      <c r="AO142" s="368" t="str">
        <f t="shared" ca="1" si="201"/>
        <v/>
      </c>
      <c r="AP142" s="368"/>
      <c r="AQ142" s="105">
        <f t="shared" si="189"/>
        <v>0</v>
      </c>
      <c r="AR142" s="105">
        <f t="shared" si="190"/>
        <v>0</v>
      </c>
      <c r="AS142" s="14">
        <f t="shared" si="191"/>
        <v>0</v>
      </c>
      <c r="AT142" s="202">
        <f t="shared" si="192"/>
        <v>0</v>
      </c>
      <c r="AU142" s="105">
        <f t="shared" si="193"/>
        <v>0</v>
      </c>
      <c r="AV142" s="105">
        <f t="shared" si="194"/>
        <v>0</v>
      </c>
      <c r="AW142" s="14">
        <f t="shared" si="195"/>
        <v>0</v>
      </c>
      <c r="AX142" s="14">
        <f t="shared" si="196"/>
        <v>0</v>
      </c>
      <c r="AY142" s="105">
        <f t="shared" si="197"/>
        <v>0</v>
      </c>
      <c r="AZ142" s="105">
        <f t="shared" si="198"/>
        <v>0</v>
      </c>
      <c r="BA142" s="12">
        <f t="shared" si="140"/>
        <v>0</v>
      </c>
      <c r="BB142" s="12">
        <f t="shared" si="141"/>
        <v>0</v>
      </c>
      <c r="BC142" s="12">
        <f t="shared" si="142"/>
        <v>0</v>
      </c>
      <c r="BD142" s="12">
        <f t="shared" si="143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3.5" hidden="1" customHeight="1" thickBot="1">
      <c r="A143" s="106"/>
      <c r="B143" s="137"/>
      <c r="C143" s="130"/>
      <c r="D143" s="234">
        <f t="shared" si="202"/>
        <v>0</v>
      </c>
      <c r="E143" s="230">
        <f>E18</f>
        <v>0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199"/>
        <v/>
      </c>
      <c r="Q143" s="115" t="str">
        <f t="shared" si="186"/>
        <v/>
      </c>
      <c r="R143" s="114" t="str">
        <f t="shared" si="200"/>
        <v/>
      </c>
      <c r="S143" s="115" t="str">
        <f t="shared" si="187"/>
        <v/>
      </c>
      <c r="T143" s="103">
        <f t="shared" si="127"/>
        <v>0</v>
      </c>
      <c r="U143" s="104">
        <f t="shared" si="128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8"/>
        <v/>
      </c>
      <c r="AN143" s="367"/>
      <c r="AO143" s="368" t="str">
        <f t="shared" ca="1" si="201"/>
        <v/>
      </c>
      <c r="AP143" s="368"/>
      <c r="AQ143" s="105">
        <f t="shared" si="189"/>
        <v>0</v>
      </c>
      <c r="AR143" s="105">
        <f t="shared" si="190"/>
        <v>0</v>
      </c>
      <c r="AS143" s="14">
        <f t="shared" si="191"/>
        <v>0</v>
      </c>
      <c r="AT143" s="202">
        <f t="shared" si="192"/>
        <v>0</v>
      </c>
      <c r="AU143" s="105">
        <f t="shared" si="193"/>
        <v>0</v>
      </c>
      <c r="AV143" s="105">
        <f t="shared" si="194"/>
        <v>0</v>
      </c>
      <c r="AW143" s="14">
        <f t="shared" si="195"/>
        <v>0</v>
      </c>
      <c r="AX143" s="14">
        <f t="shared" si="196"/>
        <v>0</v>
      </c>
      <c r="AY143" s="105">
        <f t="shared" si="197"/>
        <v>0</v>
      </c>
      <c r="AZ143" s="105">
        <f t="shared" si="198"/>
        <v>0</v>
      </c>
      <c r="BA143" s="12">
        <f t="shared" si="140"/>
        <v>0</v>
      </c>
      <c r="BB143" s="12">
        <f t="shared" si="141"/>
        <v>0</v>
      </c>
      <c r="BC143" s="12">
        <f t="shared" si="142"/>
        <v>0</v>
      </c>
      <c r="BD143" s="12">
        <f t="shared" si="143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3.5" hidden="1" customHeight="1" thickBot="1">
      <c r="A144" s="106"/>
      <c r="B144" s="137"/>
      <c r="C144" s="130"/>
      <c r="D144" s="234">
        <f t="shared" si="202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199"/>
        <v/>
      </c>
      <c r="Q144" s="115" t="str">
        <f t="shared" si="186"/>
        <v/>
      </c>
      <c r="R144" s="114" t="str">
        <f t="shared" si="200"/>
        <v/>
      </c>
      <c r="S144" s="115" t="str">
        <f t="shared" si="187"/>
        <v/>
      </c>
      <c r="T144" s="103">
        <f t="shared" si="127"/>
        <v>0</v>
      </c>
      <c r="U144" s="104">
        <f t="shared" si="128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8"/>
        <v/>
      </c>
      <c r="AN144" s="367"/>
      <c r="AO144" s="368" t="str">
        <f t="shared" ca="1" si="201"/>
        <v/>
      </c>
      <c r="AP144" s="368"/>
      <c r="AQ144" s="105">
        <f t="shared" si="189"/>
        <v>0</v>
      </c>
      <c r="AR144" s="105">
        <f t="shared" si="190"/>
        <v>0</v>
      </c>
      <c r="AS144" s="14">
        <f t="shared" si="191"/>
        <v>0</v>
      </c>
      <c r="AT144" s="202">
        <f t="shared" si="192"/>
        <v>0</v>
      </c>
      <c r="AU144" s="105">
        <f t="shared" si="193"/>
        <v>0</v>
      </c>
      <c r="AV144" s="105">
        <f t="shared" si="194"/>
        <v>0</v>
      </c>
      <c r="AW144" s="14">
        <f t="shared" si="195"/>
        <v>0</v>
      </c>
      <c r="AX144" s="14">
        <f t="shared" si="196"/>
        <v>0</v>
      </c>
      <c r="AY144" s="105">
        <f t="shared" si="197"/>
        <v>0</v>
      </c>
      <c r="AZ144" s="105">
        <f t="shared" si="198"/>
        <v>0</v>
      </c>
      <c r="BA144" s="12">
        <f t="shared" si="140"/>
        <v>0</v>
      </c>
      <c r="BB144" s="12">
        <f t="shared" si="141"/>
        <v>0</v>
      </c>
      <c r="BC144" s="12">
        <f t="shared" si="142"/>
        <v>0</v>
      </c>
      <c r="BD144" s="12">
        <f t="shared" si="143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3.5" hidden="1" customHeight="1" thickBot="1">
      <c r="A145" s="106"/>
      <c r="B145" s="137"/>
      <c r="C145" s="130"/>
      <c r="D145" s="234">
        <f t="shared" si="202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199"/>
        <v/>
      </c>
      <c r="Q145" s="115" t="str">
        <f t="shared" si="186"/>
        <v/>
      </c>
      <c r="R145" s="114" t="str">
        <f t="shared" si="200"/>
        <v/>
      </c>
      <c r="S145" s="115" t="str">
        <f t="shared" si="187"/>
        <v/>
      </c>
      <c r="T145" s="103">
        <f t="shared" si="127"/>
        <v>0</v>
      </c>
      <c r="U145" s="104">
        <f t="shared" si="128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8"/>
        <v/>
      </c>
      <c r="AN145" s="367"/>
      <c r="AO145" s="368" t="str">
        <f t="shared" ca="1" si="201"/>
        <v/>
      </c>
      <c r="AP145" s="368"/>
      <c r="AQ145" s="105">
        <f t="shared" si="189"/>
        <v>0</v>
      </c>
      <c r="AR145" s="105">
        <f t="shared" si="190"/>
        <v>0</v>
      </c>
      <c r="AS145" s="14">
        <f t="shared" si="191"/>
        <v>0</v>
      </c>
      <c r="AT145" s="202">
        <f t="shared" si="192"/>
        <v>0</v>
      </c>
      <c r="AU145" s="105">
        <f t="shared" si="193"/>
        <v>0</v>
      </c>
      <c r="AV145" s="105">
        <f t="shared" si="194"/>
        <v>0</v>
      </c>
      <c r="AW145" s="14">
        <f t="shared" si="195"/>
        <v>0</v>
      </c>
      <c r="AX145" s="14">
        <f t="shared" si="196"/>
        <v>0</v>
      </c>
      <c r="AY145" s="105">
        <f t="shared" si="197"/>
        <v>0</v>
      </c>
      <c r="AZ145" s="105">
        <f t="shared" si="198"/>
        <v>0</v>
      </c>
      <c r="BA145" s="12">
        <f t="shared" si="140"/>
        <v>0</v>
      </c>
      <c r="BB145" s="12">
        <f t="shared" si="141"/>
        <v>0</v>
      </c>
      <c r="BC145" s="12">
        <f t="shared" si="142"/>
        <v>0</v>
      </c>
      <c r="BD145" s="12">
        <f t="shared" si="143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3.5" hidden="1" customHeight="1" thickBot="1">
      <c r="A146" s="106"/>
      <c r="B146" s="137"/>
      <c r="C146" s="130"/>
      <c r="D146" s="234">
        <f t="shared" si="202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199"/>
        <v/>
      </c>
      <c r="Q146" s="115" t="str">
        <f t="shared" si="186"/>
        <v/>
      </c>
      <c r="R146" s="114" t="str">
        <f t="shared" si="200"/>
        <v/>
      </c>
      <c r="S146" s="115" t="str">
        <f t="shared" si="187"/>
        <v/>
      </c>
      <c r="T146" s="103">
        <f t="shared" si="127"/>
        <v>0</v>
      </c>
      <c r="U146" s="104">
        <f t="shared" si="128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8"/>
        <v/>
      </c>
      <c r="AN146" s="367"/>
      <c r="AO146" s="368" t="str">
        <f t="shared" ca="1" si="201"/>
        <v/>
      </c>
      <c r="AP146" s="368"/>
      <c r="AQ146" s="105">
        <f t="shared" si="189"/>
        <v>0</v>
      </c>
      <c r="AR146" s="105">
        <f t="shared" si="190"/>
        <v>0</v>
      </c>
      <c r="AS146" s="14">
        <f t="shared" si="191"/>
        <v>0</v>
      </c>
      <c r="AT146" s="202">
        <f t="shared" si="192"/>
        <v>0</v>
      </c>
      <c r="AU146" s="105">
        <f t="shared" si="193"/>
        <v>0</v>
      </c>
      <c r="AV146" s="105">
        <f t="shared" si="194"/>
        <v>0</v>
      </c>
      <c r="AW146" s="14">
        <f t="shared" si="195"/>
        <v>0</v>
      </c>
      <c r="AX146" s="14">
        <f t="shared" si="196"/>
        <v>0</v>
      </c>
      <c r="AY146" s="105">
        <f t="shared" si="197"/>
        <v>0</v>
      </c>
      <c r="AZ146" s="105">
        <f t="shared" si="198"/>
        <v>0</v>
      </c>
      <c r="BA146" s="12">
        <f t="shared" si="140"/>
        <v>0</v>
      </c>
      <c r="BB146" s="12">
        <f t="shared" si="141"/>
        <v>0</v>
      </c>
      <c r="BC146" s="12">
        <f t="shared" si="142"/>
        <v>0</v>
      </c>
      <c r="BD146" s="12">
        <f t="shared" si="143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3.5" hidden="1" customHeight="1" thickBot="1">
      <c r="A147" s="116"/>
      <c r="B147" s="138"/>
      <c r="C147" s="131"/>
      <c r="D147" s="235">
        <f t="shared" si="202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199"/>
        <v/>
      </c>
      <c r="Q147" s="125" t="str">
        <f t="shared" si="186"/>
        <v/>
      </c>
      <c r="R147" s="124" t="str">
        <f t="shared" si="200"/>
        <v/>
      </c>
      <c r="S147" s="125" t="str">
        <f t="shared" si="187"/>
        <v/>
      </c>
      <c r="T147" s="103">
        <f t="shared" si="127"/>
        <v>0</v>
      </c>
      <c r="U147" s="104">
        <f t="shared" si="128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8"/>
        <v/>
      </c>
      <c r="AN147" s="370"/>
      <c r="AO147" s="371" t="str">
        <f t="shared" ca="1" si="201"/>
        <v/>
      </c>
      <c r="AP147" s="371"/>
      <c r="AQ147" s="105">
        <f t="shared" si="189"/>
        <v>0</v>
      </c>
      <c r="AR147" s="105">
        <f t="shared" si="190"/>
        <v>0</v>
      </c>
      <c r="AS147" s="14">
        <f t="shared" si="191"/>
        <v>0</v>
      </c>
      <c r="AT147" s="202">
        <f t="shared" si="192"/>
        <v>0</v>
      </c>
      <c r="AU147" s="105">
        <f t="shared" si="193"/>
        <v>0</v>
      </c>
      <c r="AV147" s="105">
        <f t="shared" si="194"/>
        <v>0</v>
      </c>
      <c r="AW147" s="14">
        <f t="shared" si="195"/>
        <v>0</v>
      </c>
      <c r="AX147" s="14">
        <f t="shared" si="196"/>
        <v>0</v>
      </c>
      <c r="AY147" s="105">
        <f t="shared" si="197"/>
        <v>0</v>
      </c>
      <c r="AZ147" s="105">
        <f t="shared" si="198"/>
        <v>0</v>
      </c>
      <c r="BA147" s="12">
        <f t="shared" si="140"/>
        <v>0</v>
      </c>
      <c r="BB147" s="12">
        <f t="shared" si="141"/>
        <v>0</v>
      </c>
      <c r="BC147" s="12">
        <f t="shared" si="142"/>
        <v>0</v>
      </c>
      <c r="BD147" s="12">
        <f t="shared" si="143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3.5" hidden="1" customHeight="1" thickBot="1">
      <c r="A148" s="13"/>
      <c r="C148" s="14"/>
      <c r="D148" s="218"/>
      <c r="E148" s="218"/>
      <c r="T148" s="103">
        <f t="shared" si="127"/>
        <v>0</v>
      </c>
      <c r="U148" s="104">
        <f t="shared" si="128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3">SUM(BA138:BA147)</f>
        <v>0</v>
      </c>
      <c r="BB148" s="128">
        <f t="shared" si="203"/>
        <v>0</v>
      </c>
      <c r="BC148" s="128">
        <f t="shared" si="203"/>
        <v>0</v>
      </c>
      <c r="BD148" s="128">
        <f t="shared" si="203"/>
        <v>0</v>
      </c>
      <c r="BE148" s="128">
        <f t="shared" si="203"/>
        <v>0</v>
      </c>
      <c r="BF148" s="128">
        <f t="shared" si="203"/>
        <v>0</v>
      </c>
      <c r="BG148" s="128">
        <f t="shared" si="203"/>
        <v>0</v>
      </c>
      <c r="BH148" s="128">
        <f t="shared" si="203"/>
        <v>0</v>
      </c>
      <c r="BI148" s="14">
        <f>SUM(BA148:BH148)</f>
        <v>0</v>
      </c>
    </row>
    <row r="149" spans="1:61" ht="13.5" hidden="1" customHeight="1" thickBot="1">
      <c r="A149" s="93"/>
      <c r="B149" s="136"/>
      <c r="C149" s="129"/>
      <c r="D149" s="233">
        <f>E33</f>
        <v>0</v>
      </c>
      <c r="E149" s="228" t="str">
        <f>E3</f>
        <v>TFC Warriors Kaiserslautern (N)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4">IF(G149="","",G149+I149+K149+M149+O149)</f>
        <v/>
      </c>
      <c r="R149" s="101" t="str">
        <f>IF(F149="","",AQ149+AS149+AU149+AW149+AY149)</f>
        <v/>
      </c>
      <c r="S149" s="102" t="str">
        <f t="shared" ref="S149:S158" si="205">IF(G149="","",AR149+AT149+AV149+AX149+AZ149)</f>
        <v/>
      </c>
      <c r="T149" s="103">
        <f t="shared" si="127"/>
        <v>0</v>
      </c>
      <c r="U149" s="104">
        <f t="shared" si="128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6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7">IF(F149&gt;G149,1,0)</f>
        <v>0</v>
      </c>
      <c r="AR149" s="105">
        <f>IF(G149&gt;F149,1,0)</f>
        <v>0</v>
      </c>
      <c r="AS149" s="14">
        <f t="shared" ref="AS149:AS158" si="208">IF(H149&gt;I149,1,0)</f>
        <v>0</v>
      </c>
      <c r="AT149" s="202">
        <f t="shared" ref="AT149:AT158" si="209">IF(I149&gt;H149,1,0)</f>
        <v>0</v>
      </c>
      <c r="AU149" s="105">
        <f t="shared" ref="AU149:AU158" si="210">IF(J149&gt;K149,1,0)</f>
        <v>0</v>
      </c>
      <c r="AV149" s="105">
        <f t="shared" ref="AV149:AV158" si="211">IF(K149&gt;J149,1,0)</f>
        <v>0</v>
      </c>
      <c r="AW149" s="14">
        <f t="shared" ref="AW149:AW158" si="212">IF(L149&gt;M149,1,0)</f>
        <v>0</v>
      </c>
      <c r="AX149" s="14">
        <f t="shared" ref="AX149:AX158" si="213">IF(M149&gt;L149,1,0)</f>
        <v>0</v>
      </c>
      <c r="AY149" s="105">
        <f t="shared" ref="AY149:AY158" si="214">IF(N149&gt;O149,1,0)</f>
        <v>0</v>
      </c>
      <c r="AZ149" s="105">
        <f t="shared" ref="AZ149:AZ158" si="215">IF(O149&gt;N149,1,0)</f>
        <v>0</v>
      </c>
      <c r="BA149" s="12">
        <f t="shared" si="140"/>
        <v>0</v>
      </c>
      <c r="BB149" s="12">
        <f t="shared" si="141"/>
        <v>0</v>
      </c>
      <c r="BC149" s="12">
        <f t="shared" si="142"/>
        <v>0</v>
      </c>
      <c r="BD149" s="12">
        <f t="shared" si="143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3.5" hidden="1" customHeight="1" thickBot="1">
      <c r="A150" s="106"/>
      <c r="B150" s="137"/>
      <c r="C150" s="130"/>
      <c r="D150" s="234">
        <f>D149</f>
        <v>0</v>
      </c>
      <c r="E150" s="230" t="str">
        <f>E6</f>
        <v>TFC Kaiserslautern (MP)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6">IF(F150="","",F150+H150+J150+L150+N150)</f>
        <v/>
      </c>
      <c r="Q150" s="115" t="str">
        <f t="shared" si="204"/>
        <v/>
      </c>
      <c r="R150" s="114" t="str">
        <f t="shared" ref="R150:R158" si="217">IF(F150="","",AQ150+AS150+AU150+AW150+AY150)</f>
        <v/>
      </c>
      <c r="S150" s="115" t="str">
        <f t="shared" si="205"/>
        <v/>
      </c>
      <c r="T150" s="103">
        <f t="shared" si="127"/>
        <v>0</v>
      </c>
      <c r="U150" s="104">
        <f t="shared" si="128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6"/>
        <v/>
      </c>
      <c r="AN150" s="367"/>
      <c r="AO150" s="368" t="str">
        <f t="shared" ref="AO150:AO158" ca="1" si="218">IF(U150&lt;&gt;"","",IF(C150="","",IF(C150&lt;TODAY(),"offen","")))</f>
        <v/>
      </c>
      <c r="AP150" s="368"/>
      <c r="AQ150" s="105">
        <f t="shared" si="207"/>
        <v>0</v>
      </c>
      <c r="AR150" s="105">
        <f t="shared" ref="AR150:AR158" si="219">IF(G150&gt;F150,1,0)</f>
        <v>0</v>
      </c>
      <c r="AS150" s="14">
        <f t="shared" si="208"/>
        <v>0</v>
      </c>
      <c r="AT150" s="202">
        <f t="shared" si="209"/>
        <v>0</v>
      </c>
      <c r="AU150" s="105">
        <f t="shared" si="210"/>
        <v>0</v>
      </c>
      <c r="AV150" s="105">
        <f t="shared" si="211"/>
        <v>0</v>
      </c>
      <c r="AW150" s="14">
        <f t="shared" si="212"/>
        <v>0</v>
      </c>
      <c r="AX150" s="14">
        <f t="shared" si="213"/>
        <v>0</v>
      </c>
      <c r="AY150" s="105">
        <f t="shared" si="214"/>
        <v>0</v>
      </c>
      <c r="AZ150" s="105">
        <f t="shared" si="215"/>
        <v>0</v>
      </c>
      <c r="BA150" s="12">
        <f t="shared" si="140"/>
        <v>0</v>
      </c>
      <c r="BB150" s="12">
        <f t="shared" si="141"/>
        <v>0</v>
      </c>
      <c r="BC150" s="12">
        <f t="shared" si="142"/>
        <v>0</v>
      </c>
      <c r="BD150" s="12">
        <f t="shared" si="143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3.5" hidden="1" customHeight="1" thickBot="1">
      <c r="A151" s="106"/>
      <c r="B151" s="137"/>
      <c r="C151" s="130"/>
      <c r="D151" s="234">
        <f t="shared" ref="D151:D158" si="220">D150</f>
        <v>0</v>
      </c>
      <c r="E151" s="230" t="str">
        <f>E9</f>
        <v>VBC Kaiserslautern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6"/>
        <v/>
      </c>
      <c r="Q151" s="115" t="str">
        <f t="shared" si="204"/>
        <v/>
      </c>
      <c r="R151" s="114" t="str">
        <f t="shared" si="217"/>
        <v/>
      </c>
      <c r="S151" s="115" t="str">
        <f t="shared" si="205"/>
        <v/>
      </c>
      <c r="T151" s="103">
        <f t="shared" si="127"/>
        <v>0</v>
      </c>
      <c r="U151" s="104">
        <f t="shared" si="128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6"/>
        <v/>
      </c>
      <c r="AN151" s="367"/>
      <c r="AO151" s="368" t="str">
        <f t="shared" ca="1" si="218"/>
        <v/>
      </c>
      <c r="AP151" s="368"/>
      <c r="AQ151" s="105">
        <f t="shared" si="207"/>
        <v>0</v>
      </c>
      <c r="AR151" s="105">
        <f t="shared" si="219"/>
        <v>0</v>
      </c>
      <c r="AS151" s="14">
        <f t="shared" si="208"/>
        <v>0</v>
      </c>
      <c r="AT151" s="202">
        <f t="shared" si="209"/>
        <v>0</v>
      </c>
      <c r="AU151" s="105">
        <f t="shared" si="210"/>
        <v>0</v>
      </c>
      <c r="AV151" s="105">
        <f t="shared" si="211"/>
        <v>0</v>
      </c>
      <c r="AW151" s="14">
        <f t="shared" si="212"/>
        <v>0</v>
      </c>
      <c r="AX151" s="14">
        <f t="shared" si="213"/>
        <v>0</v>
      </c>
      <c r="AY151" s="105">
        <f t="shared" si="214"/>
        <v>0</v>
      </c>
      <c r="AZ151" s="105">
        <f t="shared" si="215"/>
        <v>0</v>
      </c>
      <c r="BA151" s="12">
        <f t="shared" si="140"/>
        <v>0</v>
      </c>
      <c r="BB151" s="12">
        <f t="shared" si="141"/>
        <v>0</v>
      </c>
      <c r="BC151" s="12">
        <f t="shared" si="142"/>
        <v>0</v>
      </c>
      <c r="BD151" s="12">
        <f t="shared" si="143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3.5" hidden="1" customHeight="1" thickBot="1">
      <c r="A152" s="106"/>
      <c r="B152" s="137"/>
      <c r="C152" s="130"/>
      <c r="D152" s="234">
        <f t="shared" si="220"/>
        <v>0</v>
      </c>
      <c r="E152" s="230" t="str">
        <f>E12</f>
        <v>TuS Kriegsfeld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6"/>
        <v/>
      </c>
      <c r="Q152" s="115" t="str">
        <f t="shared" si="204"/>
        <v/>
      </c>
      <c r="R152" s="114" t="str">
        <f t="shared" si="217"/>
        <v/>
      </c>
      <c r="S152" s="115" t="str">
        <f t="shared" si="205"/>
        <v/>
      </c>
      <c r="T152" s="103">
        <f t="shared" si="127"/>
        <v>0</v>
      </c>
      <c r="U152" s="104">
        <f t="shared" si="128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6"/>
        <v/>
      </c>
      <c r="AN152" s="372"/>
      <c r="AO152" s="368" t="str">
        <f t="shared" ca="1" si="218"/>
        <v/>
      </c>
      <c r="AP152" s="368"/>
      <c r="AQ152" s="105">
        <f t="shared" si="207"/>
        <v>0</v>
      </c>
      <c r="AR152" s="105">
        <f t="shared" si="219"/>
        <v>0</v>
      </c>
      <c r="AS152" s="14">
        <f t="shared" si="208"/>
        <v>0</v>
      </c>
      <c r="AT152" s="202">
        <f t="shared" si="209"/>
        <v>0</v>
      </c>
      <c r="AU152" s="105">
        <f t="shared" si="210"/>
        <v>0</v>
      </c>
      <c r="AV152" s="105">
        <f t="shared" si="211"/>
        <v>0</v>
      </c>
      <c r="AW152" s="14">
        <f t="shared" si="212"/>
        <v>0</v>
      </c>
      <c r="AX152" s="14">
        <f t="shared" si="213"/>
        <v>0</v>
      </c>
      <c r="AY152" s="105">
        <f t="shared" si="214"/>
        <v>0</v>
      </c>
      <c r="AZ152" s="105">
        <f t="shared" si="215"/>
        <v>0</v>
      </c>
      <c r="BA152" s="12">
        <f t="shared" si="140"/>
        <v>0</v>
      </c>
      <c r="BB152" s="12">
        <f t="shared" si="141"/>
        <v>0</v>
      </c>
      <c r="BC152" s="12">
        <f t="shared" si="142"/>
        <v>0</v>
      </c>
      <c r="BD152" s="12">
        <f t="shared" si="143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3.5" hidden="1" customHeight="1" thickBot="1">
      <c r="A153" s="106"/>
      <c r="B153" s="137"/>
      <c r="C153" s="130"/>
      <c r="D153" s="234">
        <f t="shared" si="220"/>
        <v>0</v>
      </c>
      <c r="E153" s="230" t="str">
        <f>E15</f>
        <v>Erlenbach/Morlautern (N)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6"/>
        <v/>
      </c>
      <c r="Q153" s="115" t="str">
        <f t="shared" si="204"/>
        <v/>
      </c>
      <c r="R153" s="114" t="str">
        <f t="shared" si="217"/>
        <v/>
      </c>
      <c r="S153" s="115" t="str">
        <f t="shared" si="205"/>
        <v/>
      </c>
      <c r="T153" s="103">
        <f t="shared" si="127"/>
        <v>0</v>
      </c>
      <c r="U153" s="104">
        <f t="shared" si="128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6"/>
        <v/>
      </c>
      <c r="AN153" s="367"/>
      <c r="AO153" s="368" t="str">
        <f t="shared" ca="1" si="218"/>
        <v/>
      </c>
      <c r="AP153" s="368"/>
      <c r="AQ153" s="105">
        <f t="shared" si="207"/>
        <v>0</v>
      </c>
      <c r="AR153" s="105">
        <f t="shared" si="219"/>
        <v>0</v>
      </c>
      <c r="AS153" s="14">
        <f t="shared" si="208"/>
        <v>0</v>
      </c>
      <c r="AT153" s="202">
        <f t="shared" si="209"/>
        <v>0</v>
      </c>
      <c r="AU153" s="105">
        <f t="shared" si="210"/>
        <v>0</v>
      </c>
      <c r="AV153" s="105">
        <f t="shared" si="211"/>
        <v>0</v>
      </c>
      <c r="AW153" s="14">
        <f t="shared" si="212"/>
        <v>0</v>
      </c>
      <c r="AX153" s="14">
        <f t="shared" si="213"/>
        <v>0</v>
      </c>
      <c r="AY153" s="105">
        <f t="shared" si="214"/>
        <v>0</v>
      </c>
      <c r="AZ153" s="105">
        <f t="shared" si="215"/>
        <v>0</v>
      </c>
      <c r="BA153" s="12">
        <f t="shared" si="140"/>
        <v>0</v>
      </c>
      <c r="BB153" s="12">
        <f t="shared" si="141"/>
        <v>0</v>
      </c>
      <c r="BC153" s="12">
        <f t="shared" si="142"/>
        <v>0</v>
      </c>
      <c r="BD153" s="12">
        <f t="shared" si="143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3.5" hidden="1" customHeight="1" thickBot="1">
      <c r="A154" s="106"/>
      <c r="B154" s="137"/>
      <c r="C154" s="130"/>
      <c r="D154" s="234">
        <f t="shared" si="220"/>
        <v>0</v>
      </c>
      <c r="E154" s="230">
        <f>E18</f>
        <v>0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6"/>
        <v/>
      </c>
      <c r="Q154" s="115" t="str">
        <f t="shared" si="204"/>
        <v/>
      </c>
      <c r="R154" s="114" t="str">
        <f t="shared" si="217"/>
        <v/>
      </c>
      <c r="S154" s="115" t="str">
        <f t="shared" si="205"/>
        <v/>
      </c>
      <c r="T154" s="103">
        <f t="shared" si="127"/>
        <v>0</v>
      </c>
      <c r="U154" s="104">
        <f t="shared" si="128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6"/>
        <v/>
      </c>
      <c r="AN154" s="367"/>
      <c r="AO154" s="368" t="str">
        <f t="shared" ca="1" si="218"/>
        <v/>
      </c>
      <c r="AP154" s="368"/>
      <c r="AQ154" s="105">
        <f t="shared" si="207"/>
        <v>0</v>
      </c>
      <c r="AR154" s="105">
        <f t="shared" si="219"/>
        <v>0</v>
      </c>
      <c r="AS154" s="14">
        <f t="shared" si="208"/>
        <v>0</v>
      </c>
      <c r="AT154" s="202">
        <f t="shared" si="209"/>
        <v>0</v>
      </c>
      <c r="AU154" s="105">
        <f t="shared" si="210"/>
        <v>0</v>
      </c>
      <c r="AV154" s="105">
        <f t="shared" si="211"/>
        <v>0</v>
      </c>
      <c r="AW154" s="14">
        <f t="shared" si="212"/>
        <v>0</v>
      </c>
      <c r="AX154" s="14">
        <f t="shared" si="213"/>
        <v>0</v>
      </c>
      <c r="AY154" s="105">
        <f t="shared" si="214"/>
        <v>0</v>
      </c>
      <c r="AZ154" s="105">
        <f t="shared" si="215"/>
        <v>0</v>
      </c>
      <c r="BA154" s="12">
        <f t="shared" si="140"/>
        <v>0</v>
      </c>
      <c r="BB154" s="12">
        <f t="shared" si="141"/>
        <v>0</v>
      </c>
      <c r="BC154" s="12">
        <f t="shared" si="142"/>
        <v>0</v>
      </c>
      <c r="BD154" s="12">
        <f t="shared" si="143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3.5" hidden="1" customHeight="1" thickBot="1">
      <c r="A155" s="106"/>
      <c r="B155" s="137"/>
      <c r="C155" s="130"/>
      <c r="D155" s="234">
        <f t="shared" si="220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6"/>
        <v/>
      </c>
      <c r="Q155" s="115" t="str">
        <f t="shared" si="204"/>
        <v/>
      </c>
      <c r="R155" s="114" t="str">
        <f t="shared" si="217"/>
        <v/>
      </c>
      <c r="S155" s="115" t="str">
        <f t="shared" si="205"/>
        <v/>
      </c>
      <c r="T155" s="103">
        <f t="shared" si="127"/>
        <v>0</v>
      </c>
      <c r="U155" s="104">
        <f t="shared" si="128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6"/>
        <v/>
      </c>
      <c r="AN155" s="367"/>
      <c r="AO155" s="368" t="str">
        <f t="shared" ca="1" si="218"/>
        <v/>
      </c>
      <c r="AP155" s="368"/>
      <c r="AQ155" s="105">
        <f t="shared" si="207"/>
        <v>0</v>
      </c>
      <c r="AR155" s="105">
        <f t="shared" si="219"/>
        <v>0</v>
      </c>
      <c r="AS155" s="14">
        <f t="shared" si="208"/>
        <v>0</v>
      </c>
      <c r="AT155" s="202">
        <f t="shared" si="209"/>
        <v>0</v>
      </c>
      <c r="AU155" s="105">
        <f t="shared" si="210"/>
        <v>0</v>
      </c>
      <c r="AV155" s="105">
        <f t="shared" si="211"/>
        <v>0</v>
      </c>
      <c r="AW155" s="14">
        <f t="shared" si="212"/>
        <v>0</v>
      </c>
      <c r="AX155" s="14">
        <f t="shared" si="213"/>
        <v>0</v>
      </c>
      <c r="AY155" s="105">
        <f t="shared" si="214"/>
        <v>0</v>
      </c>
      <c r="AZ155" s="105">
        <f t="shared" si="215"/>
        <v>0</v>
      </c>
      <c r="BA155" s="12">
        <f t="shared" si="140"/>
        <v>0</v>
      </c>
      <c r="BB155" s="12">
        <f t="shared" si="141"/>
        <v>0</v>
      </c>
      <c r="BC155" s="12">
        <f t="shared" si="142"/>
        <v>0</v>
      </c>
      <c r="BD155" s="12">
        <f t="shared" si="143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3.5" hidden="1" customHeight="1" thickBot="1">
      <c r="A156" s="106"/>
      <c r="B156" s="137"/>
      <c r="C156" s="130"/>
      <c r="D156" s="234">
        <f t="shared" si="220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6"/>
        <v/>
      </c>
      <c r="Q156" s="115" t="str">
        <f t="shared" si="204"/>
        <v/>
      </c>
      <c r="R156" s="114" t="str">
        <f t="shared" si="217"/>
        <v/>
      </c>
      <c r="S156" s="115" t="str">
        <f t="shared" si="205"/>
        <v/>
      </c>
      <c r="T156" s="103">
        <f t="shared" si="127"/>
        <v>0</v>
      </c>
      <c r="U156" s="104">
        <f t="shared" si="128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6"/>
        <v/>
      </c>
      <c r="AN156" s="367"/>
      <c r="AO156" s="368" t="str">
        <f t="shared" ca="1" si="218"/>
        <v/>
      </c>
      <c r="AP156" s="368"/>
      <c r="AQ156" s="105">
        <f t="shared" si="207"/>
        <v>0</v>
      </c>
      <c r="AR156" s="105">
        <f t="shared" si="219"/>
        <v>0</v>
      </c>
      <c r="AS156" s="14">
        <f t="shared" si="208"/>
        <v>0</v>
      </c>
      <c r="AT156" s="202">
        <f t="shared" si="209"/>
        <v>0</v>
      </c>
      <c r="AU156" s="105">
        <f t="shared" si="210"/>
        <v>0</v>
      </c>
      <c r="AV156" s="105">
        <f t="shared" si="211"/>
        <v>0</v>
      </c>
      <c r="AW156" s="14">
        <f t="shared" si="212"/>
        <v>0</v>
      </c>
      <c r="AX156" s="14">
        <f t="shared" si="213"/>
        <v>0</v>
      </c>
      <c r="AY156" s="105">
        <f t="shared" si="214"/>
        <v>0</v>
      </c>
      <c r="AZ156" s="105">
        <f t="shared" si="215"/>
        <v>0</v>
      </c>
      <c r="BA156" s="12">
        <f t="shared" si="140"/>
        <v>0</v>
      </c>
      <c r="BB156" s="12">
        <f t="shared" si="141"/>
        <v>0</v>
      </c>
      <c r="BC156" s="12">
        <f t="shared" si="142"/>
        <v>0</v>
      </c>
      <c r="BD156" s="12">
        <f t="shared" si="143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3.5" hidden="1" customHeight="1" thickBot="1">
      <c r="A157" s="106"/>
      <c r="B157" s="137"/>
      <c r="C157" s="130"/>
      <c r="D157" s="234">
        <f t="shared" si="220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6"/>
        <v/>
      </c>
      <c r="Q157" s="115" t="str">
        <f t="shared" si="204"/>
        <v/>
      </c>
      <c r="R157" s="114" t="str">
        <f t="shared" si="217"/>
        <v/>
      </c>
      <c r="S157" s="115" t="str">
        <f t="shared" si="205"/>
        <v/>
      </c>
      <c r="T157" s="103">
        <f t="shared" si="127"/>
        <v>0</v>
      </c>
      <c r="U157" s="104">
        <f t="shared" si="128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6"/>
        <v/>
      </c>
      <c r="AN157" s="367"/>
      <c r="AO157" s="368" t="str">
        <f t="shared" ca="1" si="218"/>
        <v/>
      </c>
      <c r="AP157" s="368"/>
      <c r="AQ157" s="105">
        <f t="shared" si="207"/>
        <v>0</v>
      </c>
      <c r="AR157" s="105">
        <f t="shared" si="219"/>
        <v>0</v>
      </c>
      <c r="AS157" s="14">
        <f t="shared" si="208"/>
        <v>0</v>
      </c>
      <c r="AT157" s="202">
        <f t="shared" si="209"/>
        <v>0</v>
      </c>
      <c r="AU157" s="105">
        <f t="shared" si="210"/>
        <v>0</v>
      </c>
      <c r="AV157" s="105">
        <f t="shared" si="211"/>
        <v>0</v>
      </c>
      <c r="AW157" s="14">
        <f t="shared" si="212"/>
        <v>0</v>
      </c>
      <c r="AX157" s="14">
        <f t="shared" si="213"/>
        <v>0</v>
      </c>
      <c r="AY157" s="105">
        <f t="shared" si="214"/>
        <v>0</v>
      </c>
      <c r="AZ157" s="105">
        <f t="shared" si="215"/>
        <v>0</v>
      </c>
      <c r="BA157" s="12">
        <f t="shared" si="140"/>
        <v>0</v>
      </c>
      <c r="BB157" s="12">
        <f t="shared" si="141"/>
        <v>0</v>
      </c>
      <c r="BC157" s="12">
        <f t="shared" si="142"/>
        <v>0</v>
      </c>
      <c r="BD157" s="12">
        <f t="shared" si="143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3.5" hidden="1" customHeight="1" thickBot="1">
      <c r="A158" s="116"/>
      <c r="B158" s="138"/>
      <c r="C158" s="131"/>
      <c r="D158" s="235">
        <f t="shared" si="220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6"/>
        <v/>
      </c>
      <c r="Q158" s="125" t="str">
        <f t="shared" si="204"/>
        <v/>
      </c>
      <c r="R158" s="124" t="str">
        <f t="shared" si="217"/>
        <v/>
      </c>
      <c r="S158" s="125" t="str">
        <f t="shared" si="205"/>
        <v/>
      </c>
      <c r="T158" s="103">
        <f t="shared" si="127"/>
        <v>0</v>
      </c>
      <c r="U158" s="104">
        <f t="shared" si="128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6"/>
        <v/>
      </c>
      <c r="AN158" s="370"/>
      <c r="AO158" s="371" t="str">
        <f t="shared" ca="1" si="218"/>
        <v/>
      </c>
      <c r="AP158" s="371"/>
      <c r="AQ158" s="105">
        <f t="shared" si="207"/>
        <v>0</v>
      </c>
      <c r="AR158" s="105">
        <f t="shared" si="219"/>
        <v>0</v>
      </c>
      <c r="AS158" s="14">
        <f t="shared" si="208"/>
        <v>0</v>
      </c>
      <c r="AT158" s="202">
        <f t="shared" si="209"/>
        <v>0</v>
      </c>
      <c r="AU158" s="105">
        <f t="shared" si="210"/>
        <v>0</v>
      </c>
      <c r="AV158" s="105">
        <f t="shared" si="211"/>
        <v>0</v>
      </c>
      <c r="AW158" s="14">
        <f t="shared" si="212"/>
        <v>0</v>
      </c>
      <c r="AX158" s="14">
        <f t="shared" si="213"/>
        <v>0</v>
      </c>
      <c r="AY158" s="105">
        <f t="shared" si="214"/>
        <v>0</v>
      </c>
      <c r="AZ158" s="105">
        <f t="shared" si="215"/>
        <v>0</v>
      </c>
      <c r="BA158" s="12">
        <f t="shared" si="140"/>
        <v>0</v>
      </c>
      <c r="BB158" s="12">
        <f t="shared" si="141"/>
        <v>0</v>
      </c>
      <c r="BC158" s="12">
        <f t="shared" si="142"/>
        <v>0</v>
      </c>
      <c r="BD158" s="12">
        <f t="shared" si="143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2.75" customHeight="1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1">SUM(BA149:BA158)</f>
        <v>0</v>
      </c>
      <c r="BB159" s="128">
        <f t="shared" si="221"/>
        <v>0</v>
      </c>
      <c r="BC159" s="128">
        <f t="shared" si="221"/>
        <v>0</v>
      </c>
      <c r="BD159" s="128">
        <f t="shared" si="221"/>
        <v>0</v>
      </c>
      <c r="BE159" s="128">
        <f t="shared" si="221"/>
        <v>0</v>
      </c>
      <c r="BF159" s="128">
        <f t="shared" si="221"/>
        <v>0</v>
      </c>
      <c r="BG159" s="128">
        <f t="shared" si="221"/>
        <v>0</v>
      </c>
      <c r="BH159" s="128">
        <f t="shared" si="221"/>
        <v>0</v>
      </c>
      <c r="BI159" s="14">
        <f>SUM(BA159:BH159)</f>
        <v>0</v>
      </c>
    </row>
  </sheetData>
  <mergeCells count="387">
    <mergeCell ref="R1:S1"/>
    <mergeCell ref="T1:U1"/>
    <mergeCell ref="J2:K2"/>
    <mergeCell ref="L2:M2"/>
    <mergeCell ref="N2:O2"/>
    <mergeCell ref="P2:Q2"/>
    <mergeCell ref="F1:G1"/>
    <mergeCell ref="H1:I1"/>
    <mergeCell ref="J1:K1"/>
    <mergeCell ref="L1:M1"/>
    <mergeCell ref="N1:O1"/>
    <mergeCell ref="P1:Q1"/>
    <mergeCell ref="AN1:AO1"/>
    <mergeCell ref="AP1:AQ1"/>
    <mergeCell ref="V72:AL72"/>
    <mergeCell ref="V68:AL68"/>
    <mergeCell ref="V65:AL65"/>
    <mergeCell ref="V62:AL62"/>
    <mergeCell ref="V58:AL58"/>
    <mergeCell ref="V55:AL55"/>
    <mergeCell ref="V52:AL52"/>
    <mergeCell ref="V48:AL48"/>
    <mergeCell ref="AI2:AJ2"/>
    <mergeCell ref="AL2:AM2"/>
    <mergeCell ref="V1:W1"/>
    <mergeCell ref="X1:Y1"/>
    <mergeCell ref="Z1:AA1"/>
    <mergeCell ref="AL1:AM1"/>
    <mergeCell ref="AN2:AO2"/>
    <mergeCell ref="AP2:AQ2"/>
    <mergeCell ref="AM40:AN40"/>
    <mergeCell ref="AO40:AP40"/>
    <mergeCell ref="V41:AL41"/>
    <mergeCell ref="AM41:AN41"/>
    <mergeCell ref="AO41:AP41"/>
    <mergeCell ref="V42:AL42"/>
    <mergeCell ref="E21:E23"/>
    <mergeCell ref="E24:E26"/>
    <mergeCell ref="E27:E29"/>
    <mergeCell ref="E30:E32"/>
    <mergeCell ref="V2:W2"/>
    <mergeCell ref="X2:Y2"/>
    <mergeCell ref="Z2:AA2"/>
    <mergeCell ref="AG2:AH2"/>
    <mergeCell ref="BA37:BD37"/>
    <mergeCell ref="E15:E17"/>
    <mergeCell ref="E9:E11"/>
    <mergeCell ref="E12:E14"/>
    <mergeCell ref="R2:S2"/>
    <mergeCell ref="T2:U2"/>
    <mergeCell ref="E3:E5"/>
    <mergeCell ref="E6:E8"/>
    <mergeCell ref="F2:G2"/>
    <mergeCell ref="H2:I2"/>
    <mergeCell ref="BE37:BH37"/>
    <mergeCell ref="E33:E35"/>
    <mergeCell ref="F37:G37"/>
    <mergeCell ref="H37:I37"/>
    <mergeCell ref="J37:K37"/>
    <mergeCell ref="L37:M37"/>
    <mergeCell ref="N37:O37"/>
    <mergeCell ref="AQ38:AR38"/>
    <mergeCell ref="AS38:AT38"/>
    <mergeCell ref="AU38:AV38"/>
    <mergeCell ref="AW38:AX38"/>
    <mergeCell ref="AY38:AZ38"/>
    <mergeCell ref="P37:Q37"/>
    <mergeCell ref="R37:S37"/>
    <mergeCell ref="T37:U37"/>
    <mergeCell ref="V37:AM37"/>
    <mergeCell ref="AM42:AN42"/>
    <mergeCell ref="AO42:AP42"/>
    <mergeCell ref="V40:AL40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3:AL43"/>
    <mergeCell ref="AO61:AP61"/>
    <mergeCell ref="AM61:AN61"/>
    <mergeCell ref="V46:AL46"/>
    <mergeCell ref="AM46:AN46"/>
    <mergeCell ref="AO46:AP46"/>
    <mergeCell ref="V47:AL47"/>
    <mergeCell ref="AM47:AN47"/>
    <mergeCell ref="AO47:AP47"/>
    <mergeCell ref="AO54:AP54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7:AL57"/>
    <mergeCell ref="AM57:AN57"/>
    <mergeCell ref="AO57:AP57"/>
    <mergeCell ref="AM52:AN52"/>
    <mergeCell ref="AO52:AP52"/>
    <mergeCell ref="V53:AL53"/>
    <mergeCell ref="AM53:AN53"/>
    <mergeCell ref="AO53:AP53"/>
    <mergeCell ref="V54:AL54"/>
    <mergeCell ref="AM54:AN54"/>
    <mergeCell ref="AM58:AN58"/>
    <mergeCell ref="AO58:AP58"/>
    <mergeCell ref="V59:AL59"/>
    <mergeCell ref="AM59:AN59"/>
    <mergeCell ref="AO59:AP59"/>
    <mergeCell ref="AM55:AN55"/>
    <mergeCell ref="AO55:AP55"/>
    <mergeCell ref="V56:AL56"/>
    <mergeCell ref="AM56:AN56"/>
    <mergeCell ref="AO56:AP56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AM152:AN152"/>
    <mergeCell ref="AO152:AP152"/>
    <mergeCell ref="V153:AL153"/>
    <mergeCell ref="AM153:AN153"/>
    <mergeCell ref="AO153:AP153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61:AL61"/>
    <mergeCell ref="AO39:AP39"/>
    <mergeCell ref="AM39:AN39"/>
    <mergeCell ref="V39:AL39"/>
    <mergeCell ref="E18:E20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1:AL151"/>
    <mergeCell ref="AM151:AN151"/>
    <mergeCell ref="AO151:AP151"/>
    <mergeCell ref="V152:AL152"/>
  </mergeCells>
  <pageMargins left="0.7" right="0.7" top="0.78740157499999996" bottom="0.78740157499999996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59"/>
  <sheetViews>
    <sheetView topLeftCell="C1" workbookViewId="0">
      <pane ySplit="2" topLeftCell="A3" activePane="bottomLeft" state="frozen"/>
      <selection activeCell="C1" sqref="C1"/>
      <selection pane="bottomLeft" activeCell="L85" sqref="L85"/>
    </sheetView>
  </sheetViews>
  <sheetFormatPr baseColWidth="10" defaultColWidth="20.6640625" defaultRowHeight="13.2"/>
  <cols>
    <col min="1" max="1" width="6.6640625" style="9" bestFit="1" customWidth="1"/>
    <col min="2" max="2" width="31.44140625" style="134" bestFit="1" customWidth="1"/>
    <col min="3" max="3" width="10" style="9" bestFit="1" customWidth="1"/>
    <col min="4" max="5" width="20.33203125" style="9" bestFit="1" customWidth="1"/>
    <col min="6" max="8" width="4" style="9" bestFit="1" customWidth="1"/>
    <col min="9" max="9" width="4.44140625" style="9" bestFit="1" customWidth="1"/>
    <col min="10" max="13" width="4" style="9" bestFit="1" customWidth="1"/>
    <col min="14" max="14" width="4.44140625" style="9" bestFit="1" customWidth="1"/>
    <col min="15" max="18" width="4" style="9" bestFit="1" customWidth="1"/>
    <col min="19" max="21" width="3.5546875" style="9" bestFit="1" customWidth="1"/>
    <col min="22" max="27" width="3.33203125" style="9" hidden="1" customWidth="1"/>
    <col min="28" max="32" width="4.44140625" style="9" bestFit="1" customWidth="1"/>
    <col min="33" max="36" width="3.33203125" style="9" bestFit="1" customWidth="1"/>
    <col min="37" max="37" width="4.44140625" style="9" bestFit="1" customWidth="1"/>
    <col min="38" max="43" width="4.33203125" style="9" bestFit="1" customWidth="1"/>
    <col min="44" max="44" width="9.6640625" style="9" bestFit="1" customWidth="1"/>
    <col min="45" max="45" width="5.33203125" style="9" bestFit="1" customWidth="1"/>
    <col min="46" max="46" width="15.664062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13.5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5"/>
      <c r="AC1" s="5"/>
      <c r="AD1" s="5"/>
      <c r="AE1" s="5"/>
      <c r="AF1" s="5"/>
      <c r="AG1" s="5"/>
      <c r="AH1" s="5"/>
      <c r="AI1" s="5"/>
      <c r="AJ1" s="5"/>
      <c r="AK1" s="5"/>
      <c r="AL1" s="385"/>
      <c r="AM1" s="385"/>
      <c r="AN1" s="385"/>
      <c r="AO1" s="385"/>
      <c r="AP1" s="385"/>
      <c r="AQ1" s="385"/>
      <c r="AR1" s="6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67.5" customHeight="1" thickBot="1">
      <c r="A2" s="2"/>
      <c r="B2" s="133"/>
      <c r="C2" s="3"/>
      <c r="D2" s="10"/>
      <c r="E2" s="1" t="s">
        <v>55</v>
      </c>
      <c r="F2" s="383" t="str">
        <f>E3</f>
        <v>Erlenbach/Morlautern</v>
      </c>
      <c r="G2" s="383"/>
      <c r="H2" s="383" t="str">
        <f>E6</f>
        <v>TSG Trippstadt (A)</v>
      </c>
      <c r="I2" s="383"/>
      <c r="J2" s="383" t="str">
        <f>E9</f>
        <v>TV Otterberg</v>
      </c>
      <c r="K2" s="383"/>
      <c r="L2" s="383" t="str">
        <f>E12</f>
        <v>Rodenbach/Weilerbach</v>
      </c>
      <c r="M2" s="383"/>
      <c r="N2" s="383" t="str">
        <f>E15</f>
        <v>Roßbach/Olsbrücken</v>
      </c>
      <c r="O2" s="383"/>
      <c r="P2" s="383"/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5.75" customHeight="1" thickBot="1">
      <c r="A3" s="13"/>
      <c r="C3" s="14"/>
      <c r="D3" s="15"/>
      <c r="E3" s="380" t="s">
        <v>22</v>
      </c>
      <c r="F3" s="295" t="s">
        <v>6</v>
      </c>
      <c r="G3" s="296" t="s">
        <v>6</v>
      </c>
      <c r="H3" s="205">
        <f>P39</f>
        <v>90</v>
      </c>
      <c r="I3" s="284">
        <f>Q39</f>
        <v>89</v>
      </c>
      <c r="J3" s="303">
        <f>P40</f>
        <v>75</v>
      </c>
      <c r="K3" s="304">
        <f>Q40</f>
        <v>61</v>
      </c>
      <c r="L3" s="205">
        <f>P41</f>
        <v>105</v>
      </c>
      <c r="M3" s="206">
        <f>Q41</f>
        <v>103</v>
      </c>
      <c r="N3" s="295">
        <f>P42</f>
        <v>76</v>
      </c>
      <c r="O3" s="296">
        <f>Q42</f>
        <v>50</v>
      </c>
      <c r="P3" s="260" t="str">
        <f>P43</f>
        <v/>
      </c>
      <c r="Q3" s="261" t="str">
        <f>Q43</f>
        <v/>
      </c>
      <c r="R3" s="280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346</v>
      </c>
      <c r="AM3" s="143">
        <f t="shared" si="0"/>
        <v>303</v>
      </c>
      <c r="AN3" s="143">
        <f>SUM(G6,G9,G12,G15,G18,G21,G24,G27,G30,G33)</f>
        <v>324</v>
      </c>
      <c r="AO3" s="144">
        <f>SUM(F6,F9,F12,F15,F18,F21,F24,F27,F30,F33)</f>
        <v>381</v>
      </c>
      <c r="AP3" s="163">
        <f>AL3+AN3</f>
        <v>670</v>
      </c>
      <c r="AQ3" s="164">
        <f>AM3+AO3</f>
        <v>684</v>
      </c>
      <c r="AR3" s="223">
        <f>IF(AQ3=0,"",AP3/AQ3)</f>
        <v>0.97953216374269003</v>
      </c>
      <c r="AS3" s="172"/>
      <c r="AT3" s="141" t="s">
        <v>40</v>
      </c>
      <c r="AU3" s="180"/>
      <c r="AV3" s="180"/>
      <c r="AW3" s="180"/>
      <c r="AX3" s="180">
        <f>IF(H4&gt;I4,1,0)</f>
        <v>0</v>
      </c>
      <c r="AY3" s="181">
        <f>IF(J4&gt;K4,1,0)</f>
        <v>1</v>
      </c>
      <c r="AZ3" s="180">
        <f>IF(L4&gt;M4,1,0)</f>
        <v>0</v>
      </c>
      <c r="BA3" s="181">
        <f>IF(N4&gt;O4,1,0)</f>
        <v>1</v>
      </c>
      <c r="BB3" s="180">
        <f>IF(P4&gt;Q4,1,0)</f>
        <v>0</v>
      </c>
      <c r="BC3" s="181">
        <f>IF(R4&gt;S4,1,0)</f>
        <v>0</v>
      </c>
      <c r="BD3" s="180"/>
      <c r="BE3" s="181"/>
      <c r="BF3" s="180"/>
      <c r="BG3" s="181"/>
      <c r="BH3" s="180">
        <f>SUM(AX3:BG3)</f>
        <v>2</v>
      </c>
      <c r="BI3" s="178"/>
      <c r="BJ3" s="178">
        <f>IF(AQ3&lt;&gt;0,ROUND(AP3/AQ3,1)*10,AP3*10)</f>
        <v>10</v>
      </c>
      <c r="BK3" s="178">
        <f>IF(AQ3&lt;&gt;0,AP3/AQ3,0)</f>
        <v>0.97953216374269003</v>
      </c>
      <c r="BL3" s="179" t="s">
        <v>41</v>
      </c>
      <c r="BM3" s="185"/>
      <c r="BN3" s="185"/>
    </row>
    <row r="4" spans="1:66" ht="15.75" customHeight="1">
      <c r="A4" s="13"/>
      <c r="C4" s="14"/>
      <c r="D4" s="15"/>
      <c r="E4" s="381"/>
      <c r="F4" s="297" t="s">
        <v>6</v>
      </c>
      <c r="G4" s="298" t="s">
        <v>6</v>
      </c>
      <c r="H4" s="207">
        <f>R39</f>
        <v>1</v>
      </c>
      <c r="I4" s="285">
        <f>S39</f>
        <v>3</v>
      </c>
      <c r="J4" s="305">
        <f>R40</f>
        <v>3</v>
      </c>
      <c r="K4" s="306">
        <f>S40</f>
        <v>0</v>
      </c>
      <c r="L4" s="207">
        <f>R41</f>
        <v>2</v>
      </c>
      <c r="M4" s="208">
        <f>S41</f>
        <v>3</v>
      </c>
      <c r="N4" s="297">
        <f>R42</f>
        <v>3</v>
      </c>
      <c r="O4" s="298">
        <f>S42</f>
        <v>0</v>
      </c>
      <c r="P4" s="262" t="str">
        <f>R43</f>
        <v/>
      </c>
      <c r="Q4" s="263" t="str">
        <f>S43</f>
        <v/>
      </c>
      <c r="R4" s="28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8</v>
      </c>
      <c r="AC4" s="24">
        <f>BA49+BE49</f>
        <v>2</v>
      </c>
      <c r="AD4" s="24">
        <f>BB49+BF49</f>
        <v>0</v>
      </c>
      <c r="AE4" s="24">
        <f>BC49+BG49</f>
        <v>2</v>
      </c>
      <c r="AF4" s="24">
        <f>BD49+BH49</f>
        <v>4</v>
      </c>
      <c r="AG4" s="24">
        <f>AP4</f>
        <v>13</v>
      </c>
      <c r="AH4" s="24">
        <f>AQ4</f>
        <v>18</v>
      </c>
      <c r="AI4" s="161">
        <f>AP5</f>
        <v>8</v>
      </c>
      <c r="AJ4" s="161">
        <f>AQ5</f>
        <v>16</v>
      </c>
      <c r="AK4" s="24">
        <f>BD4</f>
        <v>4</v>
      </c>
      <c r="AL4" s="142">
        <f t="shared" si="0"/>
        <v>9</v>
      </c>
      <c r="AM4" s="142">
        <f t="shared" si="0"/>
        <v>6</v>
      </c>
      <c r="AN4" s="145">
        <f>SUM(G7,G10,G13,G16,G19,G22,G25,G28,G31,G34)</f>
        <v>4</v>
      </c>
      <c r="AO4" s="146">
        <f>SUM(F7,F10,F13,F16,F19,F22,F25,F28,F31,F34)</f>
        <v>12</v>
      </c>
      <c r="AP4" s="165">
        <f t="shared" ref="AP4:AQ35" si="1">AL4+AN4</f>
        <v>13</v>
      </c>
      <c r="AQ4" s="166">
        <f t="shared" si="1"/>
        <v>18</v>
      </c>
      <c r="AR4" s="223">
        <f>IF(AQ4=0,"",AP4/AQ4)</f>
        <v>0.72222222222222221</v>
      </c>
      <c r="AS4" s="173"/>
      <c r="AT4" s="141"/>
      <c r="AU4" s="180"/>
      <c r="AV4" s="182"/>
      <c r="AW4" s="187">
        <f>AP5*10000000-AQ5*100000+BJ4+BJ3</f>
        <v>78407010</v>
      </c>
      <c r="AX4" s="180"/>
      <c r="AY4" s="181">
        <f>IF(AW4&lt;AW7,7,6)</f>
        <v>7</v>
      </c>
      <c r="AZ4" s="180">
        <f>IF(AW4&lt;AW10,AY4,AY4-1)</f>
        <v>7</v>
      </c>
      <c r="BA4" s="181">
        <f>IF(AW4&lt;AW13,AZ4,AZ4-1)</f>
        <v>7</v>
      </c>
      <c r="BB4" s="180">
        <f>IF(AW4&lt;AW16,BA4,BA4-1)</f>
        <v>6</v>
      </c>
      <c r="BC4" s="181">
        <f>IF(AW4&lt;AW19,BB4,BB4-1)</f>
        <v>5</v>
      </c>
      <c r="BD4" s="180">
        <f>IF(AW4&lt;AW22,BC4,BC4-1)</f>
        <v>4</v>
      </c>
      <c r="BE4" s="181"/>
      <c r="BF4" s="180"/>
      <c r="BG4" s="181"/>
      <c r="BH4" s="180"/>
      <c r="BI4" s="178">
        <f>BH3+BH5</f>
        <v>2</v>
      </c>
      <c r="BJ4" s="178">
        <f>IF(AQ4&lt;&gt;0,ROUND(AP4/AQ4,1)*10000, AP4*10000)</f>
        <v>7000</v>
      </c>
      <c r="BK4" s="178">
        <f>IF(AQ4&lt;&gt;0,AP4/AQ4,0)</f>
        <v>0.72222222222222221</v>
      </c>
      <c r="BL4" s="179" t="s">
        <v>31</v>
      </c>
      <c r="BM4" s="185"/>
      <c r="BN4" s="185"/>
    </row>
    <row r="5" spans="1:66" ht="16.5" customHeight="1" thickBot="1">
      <c r="A5" s="13"/>
      <c r="C5" s="14"/>
      <c r="D5" s="15"/>
      <c r="E5" s="382"/>
      <c r="F5" s="314" t="s">
        <v>6</v>
      </c>
      <c r="G5" s="300" t="s">
        <v>6</v>
      </c>
      <c r="H5" s="209">
        <f>T39</f>
        <v>0</v>
      </c>
      <c r="I5" s="286">
        <f>U39</f>
        <v>3</v>
      </c>
      <c r="J5" s="307">
        <f>T40</f>
        <v>3</v>
      </c>
      <c r="K5" s="308">
        <f>U40</f>
        <v>0</v>
      </c>
      <c r="L5" s="209">
        <f>T41</f>
        <v>1</v>
      </c>
      <c r="M5" s="210">
        <f>U41</f>
        <v>2</v>
      </c>
      <c r="N5" s="314">
        <f>T42</f>
        <v>3</v>
      </c>
      <c r="O5" s="300">
        <f>U42</f>
        <v>0</v>
      </c>
      <c r="P5" s="264">
        <f>T43</f>
        <v>0</v>
      </c>
      <c r="Q5" s="265">
        <f>U43</f>
        <v>0</v>
      </c>
      <c r="R5" s="282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7</v>
      </c>
      <c r="AM5" s="147">
        <f t="shared" si="0"/>
        <v>5</v>
      </c>
      <c r="AN5" s="148">
        <f>SUM(G8,G11,G14,G17,G20,G23,G26,G29,G32,G35)</f>
        <v>1</v>
      </c>
      <c r="AO5" s="149">
        <f>SUM(F8,F11,F14,F17,F20,F23,F26,F29,F32,F35)</f>
        <v>11</v>
      </c>
      <c r="AP5" s="167">
        <f t="shared" si="1"/>
        <v>8</v>
      </c>
      <c r="AQ5" s="168">
        <f t="shared" si="1"/>
        <v>16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0</v>
      </c>
      <c r="AY5" s="191">
        <f>IF(F10&lt;G10,1,0)</f>
        <v>0</v>
      </c>
      <c r="AZ5" s="189">
        <f>IF(F13&lt;G13,1,0)</f>
        <v>0</v>
      </c>
      <c r="BA5" s="191">
        <f>IF(F16&lt;G16,1,0)</f>
        <v>0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0</v>
      </c>
      <c r="BI5" s="178"/>
      <c r="BJ5" s="178"/>
      <c r="BK5" s="178"/>
      <c r="BL5" s="178"/>
      <c r="BM5" s="185"/>
      <c r="BN5" s="185"/>
    </row>
    <row r="6" spans="1:66" ht="15.75" customHeight="1" thickBot="1">
      <c r="A6" s="13"/>
      <c r="C6" s="14"/>
      <c r="D6" s="15"/>
      <c r="E6" s="380" t="s">
        <v>76</v>
      </c>
      <c r="F6" s="295">
        <f>P50</f>
        <v>97</v>
      </c>
      <c r="G6" s="296">
        <f>Q50</f>
        <v>90</v>
      </c>
      <c r="H6" s="287" t="s">
        <v>6</v>
      </c>
      <c r="I6" s="288" t="s">
        <v>6</v>
      </c>
      <c r="J6" s="295">
        <f>P51</f>
        <v>104</v>
      </c>
      <c r="K6" s="296">
        <f>Q51</f>
        <v>96</v>
      </c>
      <c r="L6" s="287">
        <f>P52</f>
        <v>107</v>
      </c>
      <c r="M6" s="288">
        <f>Q52</f>
        <v>110</v>
      </c>
      <c r="N6" s="309">
        <f>P53</f>
        <v>75</v>
      </c>
      <c r="O6" s="310">
        <f>Q53</f>
        <v>48</v>
      </c>
      <c r="P6" s="266" t="str">
        <f>P54</f>
        <v/>
      </c>
      <c r="Q6" s="267" t="str">
        <f>Q54</f>
        <v/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383</v>
      </c>
      <c r="AM6" s="152">
        <f t="shared" si="2"/>
        <v>344</v>
      </c>
      <c r="AN6" s="151">
        <f>SUM(I3,I9,I12,I15,I18,I21,I24,I27,I30,I33)</f>
        <v>336</v>
      </c>
      <c r="AO6" s="153">
        <f>SUM(H3,H9,H12,H15,H18,H21,H24,H27,H30,H33)</f>
        <v>354</v>
      </c>
      <c r="AP6" s="169">
        <f t="shared" si="1"/>
        <v>719</v>
      </c>
      <c r="AQ6" s="164">
        <f t="shared" si="1"/>
        <v>698</v>
      </c>
      <c r="AR6" s="223">
        <f>IF(AQ6=0,"",AP6/AQ6)</f>
        <v>1.0300859598853869</v>
      </c>
      <c r="AS6" s="172"/>
      <c r="AT6" s="141" t="s">
        <v>40</v>
      </c>
      <c r="AU6" s="178"/>
      <c r="AV6" s="178"/>
      <c r="AW6" s="188"/>
      <c r="AX6" s="178">
        <f>IF(F7&gt;G7,1,0)</f>
        <v>1</v>
      </c>
      <c r="AY6" s="181">
        <f>IF(J7&gt;K7,1,0)</f>
        <v>0</v>
      </c>
      <c r="AZ6" s="178">
        <f>IF(L7&gt;M7,1,0)</f>
        <v>0</v>
      </c>
      <c r="BA6" s="181">
        <f>IF(N7&gt;O7,1,0)</f>
        <v>1</v>
      </c>
      <c r="BB6" s="178">
        <f>IF(P7&gt;Q7,1,0)</f>
        <v>0</v>
      </c>
      <c r="BC6" s="181">
        <f>IF(R7&gt;S7,1,0)</f>
        <v>0</v>
      </c>
      <c r="BD6" s="178"/>
      <c r="BE6" s="181"/>
      <c r="BF6" s="178"/>
      <c r="BG6" s="181"/>
      <c r="BH6" s="178">
        <f>SUM(AX6:BG6)</f>
        <v>2</v>
      </c>
      <c r="BI6" s="178"/>
      <c r="BJ6" s="178">
        <f>IF(AQ6&lt;&gt;0,ROUND(AP6/AQ6,1)*10,AP6*10)</f>
        <v>10</v>
      </c>
      <c r="BK6" s="178">
        <f t="shared" ref="BK6:BK34" si="3">IF(AQ6&lt;&gt;0,AP6/AQ6,0)</f>
        <v>1.0300859598853869</v>
      </c>
      <c r="BL6" s="179" t="s">
        <v>41</v>
      </c>
      <c r="BM6" s="185"/>
      <c r="BN6" s="185"/>
    </row>
    <row r="7" spans="1:66" ht="15.75" customHeight="1">
      <c r="A7" s="13"/>
      <c r="C7" s="14"/>
      <c r="D7" s="15"/>
      <c r="E7" s="381"/>
      <c r="F7" s="297">
        <f>R50</f>
        <v>3</v>
      </c>
      <c r="G7" s="298">
        <f>S50</f>
        <v>1</v>
      </c>
      <c r="H7" s="207" t="s">
        <v>6</v>
      </c>
      <c r="I7" s="208" t="s">
        <v>6</v>
      </c>
      <c r="J7" s="297">
        <f>R51</f>
        <v>2</v>
      </c>
      <c r="K7" s="298">
        <f>S51</f>
        <v>3</v>
      </c>
      <c r="L7" s="207">
        <f>R52</f>
        <v>2</v>
      </c>
      <c r="M7" s="208">
        <f>S52</f>
        <v>3</v>
      </c>
      <c r="N7" s="297">
        <f>R53</f>
        <v>3</v>
      </c>
      <c r="O7" s="298">
        <f>S53</f>
        <v>0</v>
      </c>
      <c r="P7" s="262" t="str">
        <f>R54</f>
        <v/>
      </c>
      <c r="Q7" s="263" t="str">
        <f>S54</f>
        <v/>
      </c>
      <c r="R7" s="28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8</v>
      </c>
      <c r="AC7" s="24">
        <f>BA60+BE60</f>
        <v>4</v>
      </c>
      <c r="AD7" s="24">
        <f>BB60+BF60</f>
        <v>0</v>
      </c>
      <c r="AE7" s="24">
        <f>BC60+BG60</f>
        <v>2</v>
      </c>
      <c r="AF7" s="24">
        <f>BD60+BH60</f>
        <v>2</v>
      </c>
      <c r="AG7" s="24">
        <f>AP7</f>
        <v>17</v>
      </c>
      <c r="AH7" s="24">
        <f>AQ7</f>
        <v>15</v>
      </c>
      <c r="AI7" s="161">
        <f>AP8</f>
        <v>14</v>
      </c>
      <c r="AJ7" s="161">
        <f>AQ8</f>
        <v>10</v>
      </c>
      <c r="AK7" s="24">
        <f>BD7</f>
        <v>3</v>
      </c>
      <c r="AL7" s="145">
        <f t="shared" si="2"/>
        <v>10</v>
      </c>
      <c r="AM7" s="145">
        <f t="shared" si="2"/>
        <v>7</v>
      </c>
      <c r="AN7" s="142">
        <f>SUM(I4,I10,I13,I16,I19,I22,I25,I28,I31,I34)</f>
        <v>7</v>
      </c>
      <c r="AO7" s="146">
        <f>SUM(H4,H10,H13,H16,H19,H22,H25,H28,H31,H34)</f>
        <v>8</v>
      </c>
      <c r="AP7" s="165">
        <f t="shared" si="1"/>
        <v>17</v>
      </c>
      <c r="AQ7" s="166">
        <f t="shared" si="1"/>
        <v>15</v>
      </c>
      <c r="AR7" s="223">
        <f>IF(AQ7=0,"",AP7/AQ7)</f>
        <v>1.1333333333333333</v>
      </c>
      <c r="AS7" s="173"/>
      <c r="AT7" s="141"/>
      <c r="AU7" s="178"/>
      <c r="AV7" s="183"/>
      <c r="AW7" s="187">
        <f>AP8*10000000-AQ8*100000+BJ7+BJ6</f>
        <v>139011010</v>
      </c>
      <c r="AX7" s="178"/>
      <c r="AY7" s="181">
        <f>IF(AW7&lt;AW10,7,6)</f>
        <v>7</v>
      </c>
      <c r="AZ7" s="178">
        <f>IF(AW7&lt;AW13,AY7,AY7-1)</f>
        <v>7</v>
      </c>
      <c r="BA7" s="181">
        <f>IF(AW7&lt;AW16,AZ7,AZ7-1)</f>
        <v>6</v>
      </c>
      <c r="BB7" s="178">
        <f>IF(AW7&lt;AW19,BA7,BA7-1)</f>
        <v>5</v>
      </c>
      <c r="BC7" s="181">
        <f>IF(AW7&lt;AW22,BB7,BB7-1)</f>
        <v>4</v>
      </c>
      <c r="BD7" s="178">
        <f>IF(AW7&lt;AW4,BC7,BC7-1)</f>
        <v>3</v>
      </c>
      <c r="BE7" s="181"/>
      <c r="BF7" s="178"/>
      <c r="BG7" s="181"/>
      <c r="BH7" s="178"/>
      <c r="BI7" s="178">
        <f>BH6+BH8</f>
        <v>4</v>
      </c>
      <c r="BJ7" s="178">
        <f>IF(AQ7&lt;&gt;0,ROUND(AP7/AQ7,1)*10000,AP7*10000)</f>
        <v>11000</v>
      </c>
      <c r="BK7" s="178">
        <f t="shared" si="3"/>
        <v>1.1333333333333333</v>
      </c>
      <c r="BL7" s="179" t="s">
        <v>31</v>
      </c>
      <c r="BM7" s="185"/>
      <c r="BN7" s="185"/>
    </row>
    <row r="8" spans="1:66" ht="16.5" customHeight="1" thickBot="1">
      <c r="A8" s="13"/>
      <c r="C8" s="14"/>
      <c r="D8" s="15"/>
      <c r="E8" s="382"/>
      <c r="F8" s="314">
        <f>T50</f>
        <v>3</v>
      </c>
      <c r="G8" s="300">
        <f>U50</f>
        <v>0</v>
      </c>
      <c r="H8" s="209" t="s">
        <v>6</v>
      </c>
      <c r="I8" s="210" t="s">
        <v>6</v>
      </c>
      <c r="J8" s="314">
        <f>T51</f>
        <v>1</v>
      </c>
      <c r="K8" s="300">
        <f>U51</f>
        <v>2</v>
      </c>
      <c r="L8" s="209">
        <f>T52</f>
        <v>1</v>
      </c>
      <c r="M8" s="210">
        <f>U52</f>
        <v>2</v>
      </c>
      <c r="N8" s="314">
        <f>T53</f>
        <v>3</v>
      </c>
      <c r="O8" s="300">
        <f>U53</f>
        <v>0</v>
      </c>
      <c r="P8" s="264">
        <f>T54</f>
        <v>0</v>
      </c>
      <c r="Q8" s="265">
        <f>U54</f>
        <v>0</v>
      </c>
      <c r="R8" s="282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8</v>
      </c>
      <c r="AM8" s="154">
        <f t="shared" si="2"/>
        <v>4</v>
      </c>
      <c r="AN8" s="142">
        <f>SUM(I5,I11,I14,I17,I20,I23,I26,I29,I32,I35)</f>
        <v>6</v>
      </c>
      <c r="AO8" s="149">
        <f>SUM(H5,H11,H14,H17,H20,H23,H26,H29,H32,H35)</f>
        <v>6</v>
      </c>
      <c r="AP8" s="167">
        <f t="shared" si="1"/>
        <v>14</v>
      </c>
      <c r="AQ8" s="168">
        <f t="shared" si="1"/>
        <v>10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1</v>
      </c>
      <c r="AY8" s="191">
        <f>IF(H10&lt;I10,1,0)</f>
        <v>0</v>
      </c>
      <c r="AZ8" s="189">
        <f>IF(H13&lt;I13,1,0)</f>
        <v>0</v>
      </c>
      <c r="BA8" s="191">
        <f>IF(H16&lt;I16,1,0)</f>
        <v>1</v>
      </c>
      <c r="BB8" s="189">
        <f>IF(H19&lt;I19,1,0)</f>
        <v>0</v>
      </c>
      <c r="BC8" s="191">
        <f>IF(H22&lt;I22,1,0)</f>
        <v>0</v>
      </c>
      <c r="BD8" s="189"/>
      <c r="BE8" s="181"/>
      <c r="BF8" s="178"/>
      <c r="BG8" s="181"/>
      <c r="BH8" s="178">
        <f>SUM(AX8:BG8)</f>
        <v>2</v>
      </c>
      <c r="BI8" s="178"/>
      <c r="BJ8" s="178"/>
      <c r="BK8" s="178"/>
      <c r="BL8" s="178"/>
      <c r="BM8" s="185"/>
      <c r="BN8" s="185"/>
    </row>
    <row r="9" spans="1:66" ht="15.75" customHeight="1" thickBot="1">
      <c r="A9" s="13"/>
      <c r="C9" s="14"/>
      <c r="D9" s="15"/>
      <c r="E9" s="380" t="s">
        <v>58</v>
      </c>
      <c r="F9" s="295">
        <f>P61</f>
        <v>98</v>
      </c>
      <c r="G9" s="296">
        <f>Q61</f>
        <v>68</v>
      </c>
      <c r="H9" s="205">
        <f>P62</f>
        <v>75</v>
      </c>
      <c r="I9" s="206">
        <f>Q62</f>
        <v>61</v>
      </c>
      <c r="J9" s="295" t="s">
        <v>6</v>
      </c>
      <c r="K9" s="296" t="s">
        <v>6</v>
      </c>
      <c r="L9" s="205">
        <f>P63</f>
        <v>59</v>
      </c>
      <c r="M9" s="206">
        <f>Q63</f>
        <v>100</v>
      </c>
      <c r="N9" s="295">
        <f>P64</f>
        <v>75</v>
      </c>
      <c r="O9" s="296">
        <f>Q64</f>
        <v>49</v>
      </c>
      <c r="P9" s="260" t="str">
        <f>P65</f>
        <v/>
      </c>
      <c r="Q9" s="261" t="str">
        <f>Q65</f>
        <v/>
      </c>
      <c r="R9" s="280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307</v>
      </c>
      <c r="AM9" s="152">
        <f t="shared" si="4"/>
        <v>278</v>
      </c>
      <c r="AN9" s="143">
        <f>SUM(K3,K6,K12,K15,K18,K21,K24,K27,K30,K33)</f>
        <v>296</v>
      </c>
      <c r="AO9" s="144">
        <f>SUM(J3,J6,J12,J15,J18,J21,J24,J27,J30,J33)</f>
        <v>291</v>
      </c>
      <c r="AP9" s="169">
        <f t="shared" si="1"/>
        <v>603</v>
      </c>
      <c r="AQ9" s="164">
        <f t="shared" si="1"/>
        <v>569</v>
      </c>
      <c r="AR9" s="223">
        <f>IF(AQ9=0,"",AP9/AQ9)</f>
        <v>1.0597539543057997</v>
      </c>
      <c r="AS9" s="172"/>
      <c r="AT9" s="141" t="s">
        <v>40</v>
      </c>
      <c r="AU9" s="180"/>
      <c r="AV9" s="180"/>
      <c r="AW9" s="188"/>
      <c r="AX9" s="180">
        <f>IF(F10&gt;G10,1,0)</f>
        <v>1</v>
      </c>
      <c r="AY9" s="181">
        <f>IF(H10&gt;I10,1,0)</f>
        <v>1</v>
      </c>
      <c r="AZ9" s="180">
        <f>IF(L10&gt;M10,1,0)</f>
        <v>0</v>
      </c>
      <c r="BA9" s="181">
        <f>IF(N10&gt;O10,1,0)</f>
        <v>1</v>
      </c>
      <c r="BB9" s="180">
        <f>IF(P10&gt;Q10,1,0)</f>
        <v>0</v>
      </c>
      <c r="BC9" s="181">
        <f>IF(R10&gt;S10,1,0)</f>
        <v>0</v>
      </c>
      <c r="BD9" s="180"/>
      <c r="BE9" s="181"/>
      <c r="BF9" s="180"/>
      <c r="BG9" s="181"/>
      <c r="BH9" s="180">
        <f>SUM(AX9:BG9)</f>
        <v>3</v>
      </c>
      <c r="BI9" s="178"/>
      <c r="BJ9" s="178">
        <f>IF(AQ9&lt;&gt;0,ROUND(AP9/AQ9,1)*10,AP9*10)</f>
        <v>11</v>
      </c>
      <c r="BK9" s="178">
        <f t="shared" si="3"/>
        <v>1.0597539543057997</v>
      </c>
      <c r="BL9" s="179" t="s">
        <v>41</v>
      </c>
      <c r="BM9" s="185"/>
      <c r="BN9" s="185"/>
    </row>
    <row r="10" spans="1:66" ht="15.75" customHeight="1">
      <c r="A10" s="13"/>
      <c r="C10" s="14"/>
      <c r="D10" s="15"/>
      <c r="E10" s="381"/>
      <c r="F10" s="297">
        <f>R61</f>
        <v>3</v>
      </c>
      <c r="G10" s="298">
        <f>S61</f>
        <v>1</v>
      </c>
      <c r="H10" s="207">
        <f>R62</f>
        <v>3</v>
      </c>
      <c r="I10" s="208">
        <f>S62</f>
        <v>0</v>
      </c>
      <c r="J10" s="297" t="s">
        <v>6</v>
      </c>
      <c r="K10" s="298" t="s">
        <v>6</v>
      </c>
      <c r="L10" s="207">
        <f>R63</f>
        <v>1</v>
      </c>
      <c r="M10" s="208">
        <f>S63</f>
        <v>3</v>
      </c>
      <c r="N10" s="297">
        <f>R64</f>
        <v>3</v>
      </c>
      <c r="O10" s="298">
        <f>S64</f>
        <v>0</v>
      </c>
      <c r="P10" s="262" t="str">
        <f>R65</f>
        <v/>
      </c>
      <c r="Q10" s="263" t="str">
        <f>S65</f>
        <v/>
      </c>
      <c r="R10" s="28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8</v>
      </c>
      <c r="AC10" s="24">
        <f>BA71+BE71</f>
        <v>4</v>
      </c>
      <c r="AD10" s="24">
        <f>BB71+BF71</f>
        <v>1</v>
      </c>
      <c r="AE10" s="24">
        <f>BC71+BG71</f>
        <v>0</v>
      </c>
      <c r="AF10" s="24">
        <f>BD71+BH71</f>
        <v>3</v>
      </c>
      <c r="AG10" s="24">
        <f>AP10</f>
        <v>16</v>
      </c>
      <c r="AH10" s="24">
        <f>AQ10</f>
        <v>12</v>
      </c>
      <c r="AI10" s="161">
        <f>AP11</f>
        <v>14</v>
      </c>
      <c r="AJ10" s="161">
        <f>AQ11</f>
        <v>10</v>
      </c>
      <c r="AK10" s="24">
        <f>BD10</f>
        <v>2</v>
      </c>
      <c r="AL10" s="145">
        <f t="shared" si="4"/>
        <v>10</v>
      </c>
      <c r="AM10" s="145">
        <f t="shared" si="4"/>
        <v>4</v>
      </c>
      <c r="AN10" s="145">
        <f>SUM(K4,K7,K13,K16,K19,K22,K25,K28,K31,K34)</f>
        <v>6</v>
      </c>
      <c r="AO10" s="146">
        <f>SUM(J4,J7,J13,J16,J19,J22,J25,J28,J31,J34)</f>
        <v>8</v>
      </c>
      <c r="AP10" s="165">
        <f t="shared" si="1"/>
        <v>16</v>
      </c>
      <c r="AQ10" s="166">
        <f t="shared" si="1"/>
        <v>12</v>
      </c>
      <c r="AR10" s="223">
        <f>IF(AQ10=0,"",AP10/AQ10)</f>
        <v>1.3333333333333333</v>
      </c>
      <c r="AS10" s="173"/>
      <c r="AT10" s="141"/>
      <c r="AU10" s="180"/>
      <c r="AV10" s="182"/>
      <c r="AW10" s="187">
        <f>AP11*10000000-AQ11*100000+BJ10+BJ9</f>
        <v>139013011</v>
      </c>
      <c r="AX10" s="180"/>
      <c r="AY10" s="181">
        <f>IF(AW10&lt;AW13,7,6)</f>
        <v>7</v>
      </c>
      <c r="AZ10" s="180">
        <f>IF(AW10&lt;AW16,AY10,AY10-1)</f>
        <v>6</v>
      </c>
      <c r="BA10" s="181">
        <f>IF(AW10&lt;AW19,AZ10,AZ10-1)</f>
        <v>5</v>
      </c>
      <c r="BB10" s="180">
        <f>IF(AW10&lt;AW22,BA10,BA10-1)</f>
        <v>4</v>
      </c>
      <c r="BC10" s="181">
        <f>IF(AW10&lt;AW4,BB10,BB10-1)</f>
        <v>3</v>
      </c>
      <c r="BD10" s="180">
        <f>IF(AW10&lt;AW7,BC10,BC10-1)</f>
        <v>2</v>
      </c>
      <c r="BE10" s="181"/>
      <c r="BF10" s="180"/>
      <c r="BG10" s="181"/>
      <c r="BH10" s="180"/>
      <c r="BI10" s="178">
        <f>BH9+BH11</f>
        <v>5</v>
      </c>
      <c r="BJ10" s="178">
        <f>IF(AQ10&lt;&gt;0,ROUND(AP10/AQ10,1)*10000,AP10*10000)</f>
        <v>13000</v>
      </c>
      <c r="BK10" s="178">
        <f t="shared" si="3"/>
        <v>1.3333333333333333</v>
      </c>
      <c r="BL10" s="179" t="s">
        <v>31</v>
      </c>
      <c r="BM10" s="185"/>
      <c r="BN10" s="185"/>
    </row>
    <row r="11" spans="1:66" ht="16.5" customHeight="1" thickBot="1">
      <c r="A11" s="13"/>
      <c r="C11" s="14"/>
      <c r="D11" s="15"/>
      <c r="E11" s="382"/>
      <c r="F11" s="301">
        <f>T61</f>
        <v>3</v>
      </c>
      <c r="G11" s="302">
        <f>U61</f>
        <v>0</v>
      </c>
      <c r="H11" s="215">
        <f>T62</f>
        <v>3</v>
      </c>
      <c r="I11" s="216">
        <f>U62</f>
        <v>0</v>
      </c>
      <c r="J11" s="301" t="s">
        <v>6</v>
      </c>
      <c r="K11" s="302" t="s">
        <v>6</v>
      </c>
      <c r="L11" s="215">
        <f>T63</f>
        <v>0</v>
      </c>
      <c r="M11" s="216">
        <f>U63</f>
        <v>3</v>
      </c>
      <c r="N11" s="301">
        <f>T64</f>
        <v>3</v>
      </c>
      <c r="O11" s="302">
        <f>U64</f>
        <v>0</v>
      </c>
      <c r="P11" s="268">
        <f>T65</f>
        <v>0</v>
      </c>
      <c r="Q11" s="269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9</v>
      </c>
      <c r="AM11" s="156">
        <f t="shared" si="4"/>
        <v>3</v>
      </c>
      <c r="AN11" s="157">
        <f>SUM(K5,K8,K14,K17,K20,K23,K26,K29,K32,K35)</f>
        <v>5</v>
      </c>
      <c r="AO11" s="158">
        <f>SUM(J5,J8,J14,J17,J20,J23,J26,J29,J32,J35)</f>
        <v>7</v>
      </c>
      <c r="AP11" s="170">
        <f t="shared" si="1"/>
        <v>14</v>
      </c>
      <c r="AQ11" s="171">
        <f t="shared" si="1"/>
        <v>10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0</v>
      </c>
      <c r="AY11" s="191">
        <f>IF(J7&lt;K7,1,0)</f>
        <v>1</v>
      </c>
      <c r="AZ11" s="189">
        <f>IF(J13&lt;K13,1,0)</f>
        <v>0</v>
      </c>
      <c r="BA11" s="191">
        <f>IF(J16&lt;K16,1,0)</f>
        <v>1</v>
      </c>
      <c r="BB11" s="189">
        <f>IF(J19&lt;K19,1,0)</f>
        <v>0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2</v>
      </c>
      <c r="BI11" s="178"/>
      <c r="BJ11" s="178"/>
      <c r="BK11" s="178"/>
      <c r="BL11" s="178"/>
      <c r="BM11" s="185"/>
      <c r="BN11" s="185"/>
    </row>
    <row r="12" spans="1:66" ht="15.75" customHeight="1" thickBot="1">
      <c r="A12" s="13"/>
      <c r="C12" s="14"/>
      <c r="D12" s="15"/>
      <c r="E12" s="380" t="s">
        <v>69</v>
      </c>
      <c r="F12" s="295">
        <f>P72</f>
        <v>75</v>
      </c>
      <c r="G12" s="296">
        <f>Q72</f>
        <v>60</v>
      </c>
      <c r="H12" s="205">
        <f>P73</f>
        <v>94</v>
      </c>
      <c r="I12" s="206">
        <f>Q73</f>
        <v>85</v>
      </c>
      <c r="J12" s="295">
        <f>P74</f>
        <v>76</v>
      </c>
      <c r="K12" s="296">
        <f>Q74</f>
        <v>64</v>
      </c>
      <c r="L12" s="205" t="s">
        <v>6</v>
      </c>
      <c r="M12" s="206" t="s">
        <v>6</v>
      </c>
      <c r="N12" s="295">
        <f>P75</f>
        <v>75</v>
      </c>
      <c r="O12" s="296">
        <f>Q75</f>
        <v>40</v>
      </c>
      <c r="P12" s="260" t="str">
        <f>P76</f>
        <v/>
      </c>
      <c r="Q12" s="261" t="str">
        <f>Q76</f>
        <v/>
      </c>
      <c r="R12" s="330" t="str">
        <f>P77</f>
        <v/>
      </c>
      <c r="S12" s="331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320</v>
      </c>
      <c r="AM12" s="152">
        <f t="shared" si="5"/>
        <v>249</v>
      </c>
      <c r="AN12" s="143">
        <f>SUM(M3,M6,M9,M15,M18,M21,M24,M27,M30,M33)</f>
        <v>400</v>
      </c>
      <c r="AO12" s="144">
        <f>SUM(L3,L6,L9,L15,L18,L21,L24,L27,L30,L33)</f>
        <v>333</v>
      </c>
      <c r="AP12" s="169">
        <f t="shared" si="1"/>
        <v>720</v>
      </c>
      <c r="AQ12" s="164">
        <f t="shared" si="1"/>
        <v>582</v>
      </c>
      <c r="AR12" s="223">
        <f>IF(AQ12=0,"",AP12/AQ12)</f>
        <v>1.2371134020618557</v>
      </c>
      <c r="AS12" s="172"/>
      <c r="AT12" s="141" t="s">
        <v>40</v>
      </c>
      <c r="AU12" s="178"/>
      <c r="AV12" s="178"/>
      <c r="AW12" s="188"/>
      <c r="AX12" s="178">
        <f>IF(F13&gt;G13,1,0)</f>
        <v>1</v>
      </c>
      <c r="AY12" s="181">
        <f>IF(H13&gt;I13,1,0)</f>
        <v>1</v>
      </c>
      <c r="AZ12" s="178">
        <f>IF(J13&gt;K13,1,0)</f>
        <v>1</v>
      </c>
      <c r="BA12" s="181">
        <f>IF(N13&gt;O13,1,0)</f>
        <v>1</v>
      </c>
      <c r="BB12" s="178">
        <f>IF(P13&gt;Q13,1,0)</f>
        <v>0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4</v>
      </c>
      <c r="BI12" s="178"/>
      <c r="BJ12" s="178">
        <f>IF(AQ12&lt;&gt;0,ROUND(AP12/AQ12,1)*10,AP12*10)</f>
        <v>12</v>
      </c>
      <c r="BK12" s="178">
        <f t="shared" si="3"/>
        <v>1.2371134020618557</v>
      </c>
      <c r="BL12" s="179" t="s">
        <v>41</v>
      </c>
      <c r="BM12" s="185"/>
      <c r="BN12" s="185"/>
    </row>
    <row r="13" spans="1:66" ht="15.75" customHeight="1">
      <c r="A13" s="13"/>
      <c r="C13" s="14"/>
      <c r="D13" s="15"/>
      <c r="E13" s="381"/>
      <c r="F13" s="297">
        <f>R72</f>
        <v>3</v>
      </c>
      <c r="G13" s="298">
        <f>S72</f>
        <v>0</v>
      </c>
      <c r="H13" s="207">
        <f>R73</f>
        <v>3</v>
      </c>
      <c r="I13" s="208">
        <f>S73</f>
        <v>1</v>
      </c>
      <c r="J13" s="297">
        <f>R74</f>
        <v>3</v>
      </c>
      <c r="K13" s="298">
        <f>S74</f>
        <v>0</v>
      </c>
      <c r="L13" s="207" t="s">
        <v>6</v>
      </c>
      <c r="M13" s="208" t="s">
        <v>6</v>
      </c>
      <c r="N13" s="297">
        <f>R75</f>
        <v>3</v>
      </c>
      <c r="O13" s="298">
        <f>S75</f>
        <v>0</v>
      </c>
      <c r="P13" s="262" t="str">
        <f>R76</f>
        <v/>
      </c>
      <c r="Q13" s="263" t="str">
        <f>S76</f>
        <v/>
      </c>
      <c r="R13" s="332" t="str">
        <f>R77</f>
        <v/>
      </c>
      <c r="S13" s="333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8</v>
      </c>
      <c r="AC13" s="24">
        <f>BA82+BE82</f>
        <v>6</v>
      </c>
      <c r="AD13" s="24">
        <f>BB82+BF82</f>
        <v>2</v>
      </c>
      <c r="AE13" s="24">
        <f>BC82+BG82</f>
        <v>0</v>
      </c>
      <c r="AF13" s="24">
        <f>BD82+BH82</f>
        <v>0</v>
      </c>
      <c r="AG13" s="24">
        <f>AP13</f>
        <v>24</v>
      </c>
      <c r="AH13" s="24">
        <f>AQ13</f>
        <v>7</v>
      </c>
      <c r="AI13" s="161">
        <f>AP14</f>
        <v>22</v>
      </c>
      <c r="AJ13" s="161">
        <f>AQ14</f>
        <v>2</v>
      </c>
      <c r="AK13" s="24">
        <f>BD13</f>
        <v>1</v>
      </c>
      <c r="AL13" s="145">
        <f t="shared" si="5"/>
        <v>12</v>
      </c>
      <c r="AM13" s="145">
        <f t="shared" si="5"/>
        <v>1</v>
      </c>
      <c r="AN13" s="145">
        <f>SUM(M4,M7,M10,M16,M19,M22,M25,M28,M31,M34)</f>
        <v>12</v>
      </c>
      <c r="AO13" s="146">
        <f>SUM(L4,L7,L10,L16,L19,L22,L25,L28,L31,L34)</f>
        <v>6</v>
      </c>
      <c r="AP13" s="165">
        <f t="shared" si="1"/>
        <v>24</v>
      </c>
      <c r="AQ13" s="166">
        <f t="shared" si="1"/>
        <v>7</v>
      </c>
      <c r="AR13" s="223">
        <f>IF(AQ13=0,"",AP13/AQ13)</f>
        <v>3.4285714285714284</v>
      </c>
      <c r="AS13" s="173"/>
      <c r="AT13" s="141"/>
      <c r="AU13" s="178"/>
      <c r="AV13" s="183"/>
      <c r="AW13" s="187">
        <f>AP14*10000000-AQ14*100000+BJ13+BJ12</f>
        <v>219834012</v>
      </c>
      <c r="AX13" s="178"/>
      <c r="AY13" s="181">
        <f>IF(AW13&lt;AW16,7,6)</f>
        <v>6</v>
      </c>
      <c r="AZ13" s="178">
        <f>IF(AW13&lt;AW19,AY13,AY13-1)</f>
        <v>5</v>
      </c>
      <c r="BA13" s="181">
        <f>IF(AW13&lt;AW22,AZ13,AZ13-1)</f>
        <v>4</v>
      </c>
      <c r="BB13" s="178">
        <f>IF(AW13&lt;AW4,BA13,BA13-1)</f>
        <v>3</v>
      </c>
      <c r="BC13" s="181">
        <f>IF(AW13&lt;AW7,BB13,BB13-1)</f>
        <v>2</v>
      </c>
      <c r="BD13" s="178">
        <f>IF(AW13&lt;AW10,BC13,BC13-1)</f>
        <v>1</v>
      </c>
      <c r="BE13" s="181"/>
      <c r="BF13" s="178"/>
      <c r="BG13" s="181"/>
      <c r="BH13" s="178"/>
      <c r="BI13" s="178">
        <f>BH12+BH14</f>
        <v>13</v>
      </c>
      <c r="BJ13" s="178">
        <f>IF(AQ13&lt;&gt;0,ROUND(AP13/AQ13,1)*10000,AP13*10000)</f>
        <v>34000</v>
      </c>
      <c r="BK13" s="178">
        <f t="shared" si="3"/>
        <v>3.4285714285714284</v>
      </c>
      <c r="BL13" s="179" t="s">
        <v>31</v>
      </c>
      <c r="BM13" s="185"/>
      <c r="BN13" s="185"/>
    </row>
    <row r="14" spans="1:66" ht="16.5" customHeight="1" thickBot="1">
      <c r="A14" s="13"/>
      <c r="C14" s="14"/>
      <c r="D14" s="15"/>
      <c r="E14" s="382"/>
      <c r="F14" s="301">
        <f>T72</f>
        <v>3</v>
      </c>
      <c r="G14" s="302">
        <f>U72</f>
        <v>0</v>
      </c>
      <c r="H14" s="215">
        <f>T73</f>
        <v>3</v>
      </c>
      <c r="I14" s="216">
        <f>U73</f>
        <v>0</v>
      </c>
      <c r="J14" s="301">
        <f>T74</f>
        <v>3</v>
      </c>
      <c r="K14" s="302">
        <f>U74</f>
        <v>0</v>
      </c>
      <c r="L14" s="215" t="s">
        <v>6</v>
      </c>
      <c r="M14" s="216" t="s">
        <v>6</v>
      </c>
      <c r="N14" s="301">
        <f>T75</f>
        <v>3</v>
      </c>
      <c r="O14" s="302">
        <f>U75</f>
        <v>0</v>
      </c>
      <c r="P14" s="268">
        <f>T76</f>
        <v>0</v>
      </c>
      <c r="Q14" s="269">
        <f>U76</f>
        <v>0</v>
      </c>
      <c r="R14" s="334">
        <f>T77</f>
        <v>0</v>
      </c>
      <c r="S14" s="335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12</v>
      </c>
      <c r="AM14" s="157">
        <f t="shared" si="5"/>
        <v>0</v>
      </c>
      <c r="AN14" s="157">
        <f>SUM(M5,M8,M11,M17,M20,M23,M26,M29,M32,M35)</f>
        <v>10</v>
      </c>
      <c r="AO14" s="158">
        <f>SUM(L5,L8,L11,L17,L20,L23,L26,L29,L32,L35)</f>
        <v>2</v>
      </c>
      <c r="AP14" s="170">
        <f t="shared" si="1"/>
        <v>22</v>
      </c>
      <c r="AQ14" s="171">
        <f t="shared" si="1"/>
        <v>2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1</v>
      </c>
      <c r="AY14" s="181">
        <f t="shared" ref="AY14:AY35" si="6">IF(AW14&lt;AW17,7,6)</f>
        <v>6</v>
      </c>
      <c r="AZ14" s="189">
        <f>IF(L10&lt;M10,1,0)</f>
        <v>1</v>
      </c>
      <c r="BA14" s="191">
        <f>IF(L16&lt;M16,1,0)</f>
        <v>1</v>
      </c>
      <c r="BB14" s="189">
        <f>IF(L19&lt;M19,1,0)</f>
        <v>0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9</v>
      </c>
      <c r="BI14" s="178"/>
      <c r="BJ14" s="178"/>
      <c r="BK14" s="178"/>
      <c r="BL14" s="178"/>
      <c r="BM14" s="185"/>
      <c r="BN14" s="185"/>
    </row>
    <row r="15" spans="1:66" ht="15.75" customHeight="1" thickBot="1">
      <c r="A15" s="13"/>
      <c r="C15" s="14"/>
      <c r="D15" s="15"/>
      <c r="E15" s="380" t="s">
        <v>62</v>
      </c>
      <c r="F15" s="295">
        <f>P83</f>
        <v>111</v>
      </c>
      <c r="G15" s="296">
        <f>Q83</f>
        <v>106</v>
      </c>
      <c r="H15" s="205">
        <f>P84</f>
        <v>95</v>
      </c>
      <c r="I15" s="206">
        <f>Q84</f>
        <v>101</v>
      </c>
      <c r="J15" s="295">
        <f>P85</f>
        <v>36</v>
      </c>
      <c r="K15" s="296">
        <f>Q85</f>
        <v>75</v>
      </c>
      <c r="L15" s="205">
        <f>P86</f>
        <v>62</v>
      </c>
      <c r="M15" s="206">
        <f>Q86</f>
        <v>87</v>
      </c>
      <c r="N15" s="295" t="s">
        <v>6</v>
      </c>
      <c r="O15" s="296" t="s">
        <v>6</v>
      </c>
      <c r="P15" s="260" t="str">
        <f>P87</f>
        <v/>
      </c>
      <c r="Q15" s="261" t="str">
        <f>Q87</f>
        <v/>
      </c>
      <c r="R15" s="280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304</v>
      </c>
      <c r="AM15" s="159">
        <f t="shared" si="7"/>
        <v>369</v>
      </c>
      <c r="AN15" s="143">
        <f>SUM(O3,O6,O9,O12,O18,O21,O24,O27,O30,O33)</f>
        <v>187</v>
      </c>
      <c r="AO15" s="144">
        <f>SUM(N3,N6,N9,N12,N18,N21,N24,N27,N30,N33)</f>
        <v>301</v>
      </c>
      <c r="AP15" s="169">
        <f t="shared" si="1"/>
        <v>491</v>
      </c>
      <c r="AQ15" s="164">
        <f t="shared" si="1"/>
        <v>670</v>
      </c>
      <c r="AR15" s="223">
        <f>IF(AQ15=0,"",AP15/AQ15)</f>
        <v>0.73283582089552235</v>
      </c>
      <c r="AS15" s="172"/>
      <c r="AT15" s="141" t="s">
        <v>40</v>
      </c>
      <c r="AU15" s="180"/>
      <c r="AV15" s="180"/>
      <c r="AW15" s="188"/>
      <c r="AX15" s="180">
        <f>IF(F16&gt;G16,1,0)</f>
        <v>1</v>
      </c>
      <c r="AY15" s="181">
        <f t="shared" si="6"/>
        <v>6</v>
      </c>
      <c r="AZ15" s="180">
        <f>IF(J16&gt;K16,1,0)</f>
        <v>0</v>
      </c>
      <c r="BA15" s="181">
        <f>IF(L16&gt;M16,1,0)</f>
        <v>0</v>
      </c>
      <c r="BB15" s="180">
        <f>IF(P16&gt;Q16,1,0)</f>
        <v>0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7</v>
      </c>
      <c r="BI15" s="178"/>
      <c r="BJ15" s="178">
        <f>IF(AQ15&lt;&gt;0,ROUND(AP15/AQ15,1)*10,AP15*10)</f>
        <v>7</v>
      </c>
      <c r="BK15" s="178">
        <f t="shared" si="3"/>
        <v>0.73283582089552235</v>
      </c>
      <c r="BL15" s="179" t="s">
        <v>41</v>
      </c>
      <c r="BM15" s="185"/>
      <c r="BN15" s="185"/>
    </row>
    <row r="16" spans="1:66" ht="15.75" customHeight="1">
      <c r="A16" s="13"/>
      <c r="C16" s="14"/>
      <c r="D16" s="15"/>
      <c r="E16" s="381"/>
      <c r="F16" s="297">
        <f>R83</f>
        <v>3</v>
      </c>
      <c r="G16" s="298">
        <f>S83</f>
        <v>2</v>
      </c>
      <c r="H16" s="207">
        <f>R84</f>
        <v>1</v>
      </c>
      <c r="I16" s="208">
        <f>S84</f>
        <v>3</v>
      </c>
      <c r="J16" s="297">
        <f>R85</f>
        <v>0</v>
      </c>
      <c r="K16" s="298">
        <f>S85</f>
        <v>3</v>
      </c>
      <c r="L16" s="207">
        <f>R86</f>
        <v>1</v>
      </c>
      <c r="M16" s="208">
        <f>S86</f>
        <v>3</v>
      </c>
      <c r="N16" s="297" t="s">
        <v>6</v>
      </c>
      <c r="O16" s="298" t="s">
        <v>6</v>
      </c>
      <c r="P16" s="262" t="str">
        <f>R87</f>
        <v/>
      </c>
      <c r="Q16" s="263" t="str">
        <f>S87</f>
        <v/>
      </c>
      <c r="R16" s="28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8</v>
      </c>
      <c r="AC16" s="24">
        <f>BA93+BE93</f>
        <v>0</v>
      </c>
      <c r="AD16" s="24">
        <f>BB93+BF93</f>
        <v>1</v>
      </c>
      <c r="AE16" s="24">
        <f>BC93+BG93</f>
        <v>0</v>
      </c>
      <c r="AF16" s="24">
        <f>BD93+BH93</f>
        <v>7</v>
      </c>
      <c r="AG16" s="24">
        <f>AP16</f>
        <v>5</v>
      </c>
      <c r="AH16" s="24">
        <f>AQ16</f>
        <v>23</v>
      </c>
      <c r="AI16" s="161">
        <f>AP17</f>
        <v>2</v>
      </c>
      <c r="AJ16" s="161">
        <f>AQ17</f>
        <v>22</v>
      </c>
      <c r="AK16" s="24">
        <f>BD16</f>
        <v>5</v>
      </c>
      <c r="AL16" s="145">
        <f t="shared" si="7"/>
        <v>5</v>
      </c>
      <c r="AM16" s="145">
        <f t="shared" si="7"/>
        <v>11</v>
      </c>
      <c r="AN16" s="145">
        <f>SUM(O4,O7,O10,O13,O19,O22,O25,O28,O31,O34)</f>
        <v>0</v>
      </c>
      <c r="AO16" s="146">
        <f>SUM(N4,N7,N10,N13,N19,N22,N25,N28,N31,N34)</f>
        <v>12</v>
      </c>
      <c r="AP16" s="165">
        <f t="shared" si="1"/>
        <v>5</v>
      </c>
      <c r="AQ16" s="166">
        <f t="shared" si="1"/>
        <v>23</v>
      </c>
      <c r="AR16" s="223">
        <f>IF(AQ16=0,"",AP16/AQ16)</f>
        <v>0.21739130434782608</v>
      </c>
      <c r="AS16" s="173"/>
      <c r="AT16" s="141"/>
      <c r="AU16" s="180"/>
      <c r="AV16" s="182"/>
      <c r="AW16" s="187">
        <f>AP17*10000000-AQ17*100000+BJ16+BJ15</f>
        <v>17802007</v>
      </c>
      <c r="AX16" s="180"/>
      <c r="AY16" s="181">
        <f t="shared" si="6"/>
        <v>6</v>
      </c>
      <c r="AZ16" s="180">
        <f>IF(AW16&lt;AW22,AY16,AY16-1)</f>
        <v>5</v>
      </c>
      <c r="BA16" s="181">
        <f>IF(AW16&lt;AW4,AZ16,AZ16-1)</f>
        <v>5</v>
      </c>
      <c r="BB16" s="180">
        <f>IF(AW16&lt;AW7,BA16,BA16-1)</f>
        <v>5</v>
      </c>
      <c r="BC16" s="181">
        <f>IF(AW16&lt;AW10,BB16,BB16-1)</f>
        <v>5</v>
      </c>
      <c r="BD16" s="180">
        <f>IF(AW16&lt;AW13,BC16,BC16-1)</f>
        <v>5</v>
      </c>
      <c r="BE16" s="181"/>
      <c r="BF16" s="180"/>
      <c r="BG16" s="181"/>
      <c r="BH16" s="180"/>
      <c r="BI16" s="178">
        <f>BH15+BH17</f>
        <v>13</v>
      </c>
      <c r="BJ16" s="178">
        <f>IF(AQ16&lt;&gt;0,ROUND(AP16/AQ16,1)*10000,AP16*10000)</f>
        <v>2000</v>
      </c>
      <c r="BK16" s="178">
        <f t="shared" si="3"/>
        <v>0.21739130434782608</v>
      </c>
      <c r="BL16" s="179" t="s">
        <v>31</v>
      </c>
      <c r="BM16" s="185"/>
      <c r="BN16" s="185"/>
    </row>
    <row r="17" spans="1:67" ht="16.5" customHeight="1" thickBot="1">
      <c r="A17" s="13"/>
      <c r="C17" s="14"/>
      <c r="D17" s="15"/>
      <c r="E17" s="382"/>
      <c r="F17" s="301">
        <f>T83</f>
        <v>2</v>
      </c>
      <c r="G17" s="302">
        <f>U83</f>
        <v>1</v>
      </c>
      <c r="H17" s="215">
        <f>T84</f>
        <v>0</v>
      </c>
      <c r="I17" s="216">
        <f>U84</f>
        <v>3</v>
      </c>
      <c r="J17" s="301">
        <f>T85</f>
        <v>0</v>
      </c>
      <c r="K17" s="302">
        <f>U85</f>
        <v>3</v>
      </c>
      <c r="L17" s="215">
        <f>T86</f>
        <v>0</v>
      </c>
      <c r="M17" s="216">
        <f>U86</f>
        <v>3</v>
      </c>
      <c r="N17" s="301" t="s">
        <v>6</v>
      </c>
      <c r="O17" s="302" t="s">
        <v>6</v>
      </c>
      <c r="P17" s="268">
        <f>T87</f>
        <v>0</v>
      </c>
      <c r="Q17" s="269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2</v>
      </c>
      <c r="AM17" s="157">
        <f t="shared" si="7"/>
        <v>10</v>
      </c>
      <c r="AN17" s="157">
        <f>SUM(O5,O8,O11,O14,O20,O23,O26,O29,O32,O35)</f>
        <v>0</v>
      </c>
      <c r="AO17" s="158">
        <f>SUM(N5,N8,N11,N14,N20,N23,N26,N29,N32,N35)</f>
        <v>12</v>
      </c>
      <c r="AP17" s="170">
        <f t="shared" si="1"/>
        <v>2</v>
      </c>
      <c r="AQ17" s="171">
        <f t="shared" si="1"/>
        <v>22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0</v>
      </c>
      <c r="AY17" s="181">
        <f t="shared" si="6"/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6</v>
      </c>
      <c r="BI17" s="178"/>
      <c r="BJ17" s="178"/>
      <c r="BK17" s="178"/>
      <c r="BL17" s="178"/>
      <c r="BM17" s="185"/>
      <c r="BN17" s="185"/>
    </row>
    <row r="18" spans="1:67" ht="15.75" hidden="1" customHeight="1" thickBot="1">
      <c r="A18" s="13"/>
      <c r="C18" s="14"/>
      <c r="D18" s="15"/>
      <c r="E18" s="380" t="s">
        <v>24</v>
      </c>
      <c r="F18" s="295" t="str">
        <f>P94</f>
        <v/>
      </c>
      <c r="G18" s="296" t="str">
        <f>Q94</f>
        <v/>
      </c>
      <c r="H18" s="205" t="str">
        <f>P95</f>
        <v/>
      </c>
      <c r="I18" s="206" t="str">
        <f>Q95</f>
        <v/>
      </c>
      <c r="J18" s="295" t="str">
        <f>P96</f>
        <v/>
      </c>
      <c r="K18" s="296" t="str">
        <f>Q96</f>
        <v/>
      </c>
      <c r="L18" s="336" t="str">
        <f>P97</f>
        <v/>
      </c>
      <c r="M18" s="337" t="str">
        <f>Q97</f>
        <v/>
      </c>
      <c r="N18" s="295" t="str">
        <f>P98</f>
        <v/>
      </c>
      <c r="O18" s="296" t="str">
        <f>Q98</f>
        <v/>
      </c>
      <c r="P18" s="205" t="s">
        <v>6</v>
      </c>
      <c r="Q18" s="206" t="s">
        <v>6</v>
      </c>
      <c r="R18" s="280" t="str">
        <f>P99</f>
        <v/>
      </c>
      <c r="S18" s="238" t="str">
        <f>Q99</f>
        <v/>
      </c>
      <c r="T18" s="239"/>
      <c r="U18" s="240"/>
      <c r="V18" s="19" t="str">
        <f>P101</f>
        <v/>
      </c>
      <c r="W18" s="21" t="str">
        <f>Q101</f>
        <v/>
      </c>
      <c r="X18" s="22" t="str">
        <f>P102</f>
        <v/>
      </c>
      <c r="Y18" s="70" t="str">
        <f>Q102</f>
        <v/>
      </c>
      <c r="Z18" s="71" t="str">
        <f>P103</f>
        <v/>
      </c>
      <c r="AA18" s="71" t="str">
        <f>Q103</f>
        <v/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>
        <f t="shared" ref="AL18:AM20" si="8">SUM(F18,H18,J18,L18,N18,R18,T18,V18,X18,Z18)</f>
        <v>0</v>
      </c>
      <c r="AM18" s="159">
        <f t="shared" si="8"/>
        <v>0</v>
      </c>
      <c r="AN18" s="143">
        <f>SUM(Q3,Q6,Q9,Q12,Q15,Q21,Q24,Q27,Q30,Q33)</f>
        <v>0</v>
      </c>
      <c r="AO18" s="144">
        <f>SUM(P3,P6,P9,P12,P15,P21,P24,P27,P30,P33)</f>
        <v>0</v>
      </c>
      <c r="AP18" s="169">
        <f t="shared" si="1"/>
        <v>0</v>
      </c>
      <c r="AQ18" s="164">
        <f t="shared" si="1"/>
        <v>0</v>
      </c>
      <c r="AR18" s="223" t="str">
        <f>IF(AQ18=0,"",AP18/AQ18)</f>
        <v/>
      </c>
      <c r="AS18" s="172"/>
      <c r="AT18" s="141" t="s">
        <v>40</v>
      </c>
      <c r="AU18" s="178"/>
      <c r="AV18" s="178"/>
      <c r="AW18" s="188"/>
      <c r="AX18" s="178">
        <f>IF(F19&gt;G19,1,0)</f>
        <v>0</v>
      </c>
      <c r="AY18" s="181">
        <f t="shared" si="6"/>
        <v>6</v>
      </c>
      <c r="AZ18" s="178">
        <f>IF(J19&gt;K19,1,0)</f>
        <v>0</v>
      </c>
      <c r="BA18" s="181">
        <f>IF(L19&gt;M19,1,0)</f>
        <v>0</v>
      </c>
      <c r="BB18" s="178">
        <f>IF(N19&gt;O19,1,0)</f>
        <v>0</v>
      </c>
      <c r="BC18" s="181">
        <f>IF(R19&gt;S19,1,0)</f>
        <v>0</v>
      </c>
      <c r="BD18" s="178"/>
      <c r="BE18" s="181"/>
      <c r="BF18" s="178"/>
      <c r="BG18" s="181"/>
      <c r="BH18" s="178">
        <f>SUM(AX18:BG18)</f>
        <v>6</v>
      </c>
      <c r="BI18" s="178"/>
      <c r="BJ18" s="178">
        <f>IF(AQ18&lt;&gt;0,ROUND(AP18/AQ18,1)*10,AP18*10)</f>
        <v>0</v>
      </c>
      <c r="BK18" s="178">
        <f t="shared" si="3"/>
        <v>0</v>
      </c>
      <c r="BL18" s="179" t="s">
        <v>41</v>
      </c>
      <c r="BM18" s="185"/>
      <c r="BN18" s="185"/>
    </row>
    <row r="19" spans="1:67" ht="15.75" hidden="1" customHeight="1">
      <c r="A19" s="13"/>
      <c r="C19" s="14"/>
      <c r="D19" s="15"/>
      <c r="E19" s="381"/>
      <c r="F19" s="297" t="str">
        <f>R94</f>
        <v/>
      </c>
      <c r="G19" s="298" t="str">
        <f>S94</f>
        <v/>
      </c>
      <c r="H19" s="207" t="str">
        <f>R95</f>
        <v/>
      </c>
      <c r="I19" s="208" t="str">
        <f>S95</f>
        <v/>
      </c>
      <c r="J19" s="297" t="str">
        <f>R96</f>
        <v/>
      </c>
      <c r="K19" s="298" t="str">
        <f>S96</f>
        <v/>
      </c>
      <c r="L19" s="338" t="str">
        <f>R97</f>
        <v/>
      </c>
      <c r="M19" s="339" t="str">
        <f>S97</f>
        <v/>
      </c>
      <c r="N19" s="297" t="str">
        <f>R98</f>
        <v/>
      </c>
      <c r="O19" s="298" t="str">
        <f>S98</f>
        <v/>
      </c>
      <c r="P19" s="207" t="s">
        <v>6</v>
      </c>
      <c r="Q19" s="208" t="s">
        <v>6</v>
      </c>
      <c r="R19" s="281" t="str">
        <f>R99</f>
        <v/>
      </c>
      <c r="S19" s="242" t="str">
        <f>S99</f>
        <v/>
      </c>
      <c r="T19" s="243"/>
      <c r="U19" s="244"/>
      <c r="V19" s="33" t="str">
        <f>R101</f>
        <v/>
      </c>
      <c r="W19" s="35" t="str">
        <f>S101</f>
        <v/>
      </c>
      <c r="X19" s="36" t="str">
        <f>R102</f>
        <v/>
      </c>
      <c r="Y19" s="23" t="str">
        <f>S102</f>
        <v/>
      </c>
      <c r="Z19" s="24" t="str">
        <f>R103</f>
        <v/>
      </c>
      <c r="AA19" s="24" t="str">
        <f>S103</f>
        <v/>
      </c>
      <c r="AB19" s="24">
        <f>BI104</f>
        <v>0</v>
      </c>
      <c r="AC19" s="24">
        <f>BA104+BE104</f>
        <v>0</v>
      </c>
      <c r="AD19" s="24">
        <f>BB104+BF104</f>
        <v>0</v>
      </c>
      <c r="AE19" s="24">
        <f>BC104+BG104</f>
        <v>0</v>
      </c>
      <c r="AF19" s="24">
        <f>BD104+BH104</f>
        <v>0</v>
      </c>
      <c r="AG19" s="24">
        <f>AP19</f>
        <v>0</v>
      </c>
      <c r="AH19" s="24">
        <f>AQ19</f>
        <v>0</v>
      </c>
      <c r="AI19" s="161">
        <f>AP20</f>
        <v>0</v>
      </c>
      <c r="AJ19" s="161">
        <f>AQ20</f>
        <v>0</v>
      </c>
      <c r="AK19" s="24">
        <f>BD19</f>
        <v>6</v>
      </c>
      <c r="AL19" s="145">
        <f t="shared" si="8"/>
        <v>0</v>
      </c>
      <c r="AM19" s="145">
        <f t="shared" si="8"/>
        <v>0</v>
      </c>
      <c r="AN19" s="145">
        <f>SUM(Q4,Q7,Q10,Q13,Q16,Q22,Q25,Q28,Q31,Q34)</f>
        <v>0</v>
      </c>
      <c r="AO19" s="146">
        <f>SUM(P4,P7,P10,P13,P16,P22,P25,P28,P31,P34)</f>
        <v>0</v>
      </c>
      <c r="AP19" s="165">
        <f t="shared" si="1"/>
        <v>0</v>
      </c>
      <c r="AQ19" s="166">
        <f t="shared" si="1"/>
        <v>0</v>
      </c>
      <c r="AR19" s="223" t="str">
        <f>IF(AQ19=0,"",AP19/AQ19)</f>
        <v/>
      </c>
      <c r="AS19" s="173"/>
      <c r="AT19" s="141"/>
      <c r="AU19" s="178"/>
      <c r="AV19" s="183"/>
      <c r="AW19" s="187">
        <f>AP20*10000000-AQ20*100000+BJ19+BJ18</f>
        <v>0</v>
      </c>
      <c r="AX19" s="178"/>
      <c r="AY19" s="181">
        <f t="shared" si="6"/>
        <v>6</v>
      </c>
      <c r="AZ19" s="178">
        <f>IF(AW19&lt;AW4,AY19,AY19-1)</f>
        <v>6</v>
      </c>
      <c r="BA19" s="181">
        <f>IF(AW19&lt;AW7,AZ19,AZ19-1)</f>
        <v>6</v>
      </c>
      <c r="BB19" s="178">
        <f>IF(AW19&lt;AW10,BA19,BA19-1)</f>
        <v>6</v>
      </c>
      <c r="BC19" s="181">
        <f>IF(AW19&lt;AW13,BB19,BB19-1)</f>
        <v>6</v>
      </c>
      <c r="BD19" s="178">
        <f>IF(AW19&lt;AW16,BC19,BC19-1)</f>
        <v>6</v>
      </c>
      <c r="BE19" s="181"/>
      <c r="BF19" s="178"/>
      <c r="BG19" s="181"/>
      <c r="BH19" s="178"/>
      <c r="BI19" s="178">
        <f>BH18+BH20</f>
        <v>12</v>
      </c>
      <c r="BJ19" s="178">
        <f>IF(AQ19&lt;&gt;0,ROUND(AP19/AQ19,1)*10000,AP19*10000)</f>
        <v>0</v>
      </c>
      <c r="BK19" s="178">
        <f t="shared" si="3"/>
        <v>0</v>
      </c>
      <c r="BL19" s="179" t="s">
        <v>31</v>
      </c>
      <c r="BM19" s="185"/>
      <c r="BN19" s="185"/>
    </row>
    <row r="20" spans="1:67" ht="16.5" hidden="1" customHeight="1" thickBot="1">
      <c r="A20" s="13"/>
      <c r="C20" s="14"/>
      <c r="D20" s="15"/>
      <c r="E20" s="382"/>
      <c r="F20" s="301">
        <f>T94</f>
        <v>0</v>
      </c>
      <c r="G20" s="302">
        <f>U94</f>
        <v>0</v>
      </c>
      <c r="H20" s="215">
        <f>T95</f>
        <v>0</v>
      </c>
      <c r="I20" s="216">
        <f>U95</f>
        <v>0</v>
      </c>
      <c r="J20" s="301">
        <f>T96</f>
        <v>0</v>
      </c>
      <c r="K20" s="302">
        <f>U96</f>
        <v>0</v>
      </c>
      <c r="L20" s="340">
        <f>T97</f>
        <v>0</v>
      </c>
      <c r="M20" s="341">
        <f>U97</f>
        <v>0</v>
      </c>
      <c r="N20" s="301">
        <f>T98</f>
        <v>0</v>
      </c>
      <c r="O20" s="302">
        <f>U98</f>
        <v>0</v>
      </c>
      <c r="P20" s="215" t="s">
        <v>6</v>
      </c>
      <c r="Q20" s="216" t="s">
        <v>6</v>
      </c>
      <c r="R20" s="253">
        <f>T99</f>
        <v>0</v>
      </c>
      <c r="S20" s="254">
        <f>U99</f>
        <v>0</v>
      </c>
      <c r="T20" s="255"/>
      <c r="U20" s="256"/>
      <c r="V20" s="83">
        <f>T101</f>
        <v>0</v>
      </c>
      <c r="W20" s="81">
        <f>U101</f>
        <v>0</v>
      </c>
      <c r="X20" s="82">
        <f>T102</f>
        <v>0</v>
      </c>
      <c r="Y20" s="53">
        <f>U102</f>
        <v>0</v>
      </c>
      <c r="Z20" s="54">
        <f>T103</f>
        <v>0</v>
      </c>
      <c r="AA20" s="54">
        <f>U103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>
        <f t="shared" si="8"/>
        <v>0</v>
      </c>
      <c r="AM20" s="157">
        <f t="shared" si="8"/>
        <v>0</v>
      </c>
      <c r="AN20" s="157">
        <f>SUM(Q5,Q8,Q11,Q14,Q17,Q23,Q26,Q29,Q32,Q35)</f>
        <v>0</v>
      </c>
      <c r="AO20" s="158">
        <f>SUM(P5,P8,P11,P14,P17,P23,P26,P29,P32,P35)</f>
        <v>0</v>
      </c>
      <c r="AP20" s="170">
        <f t="shared" si="1"/>
        <v>0</v>
      </c>
      <c r="AQ20" s="171">
        <f t="shared" si="1"/>
        <v>0</v>
      </c>
      <c r="AR20" s="224"/>
      <c r="AS20" s="174"/>
      <c r="AT20" s="201" t="s">
        <v>42</v>
      </c>
      <c r="AU20" s="189"/>
      <c r="AV20" s="189"/>
      <c r="AW20" s="190"/>
      <c r="AX20" s="189">
        <f>IF(P4&lt;Q4,1,0)</f>
        <v>0</v>
      </c>
      <c r="AY20" s="181">
        <f t="shared" si="6"/>
        <v>6</v>
      </c>
      <c r="AZ20" s="189">
        <f>IF(P10&lt;Q10,1,0)</f>
        <v>0</v>
      </c>
      <c r="BA20" s="191">
        <f>IF(P13&lt;Q13,1,0)</f>
        <v>0</v>
      </c>
      <c r="BB20" s="189">
        <f>IF(T4&lt;U4,1,0)</f>
        <v>0</v>
      </c>
      <c r="BC20" s="191">
        <f>IF(T4&lt;U4,1,0)</f>
        <v>0</v>
      </c>
      <c r="BD20" s="189"/>
      <c r="BE20" s="181"/>
      <c r="BF20" s="178"/>
      <c r="BG20" s="181"/>
      <c r="BH20" s="178">
        <f>SUM(AX20:BG20)</f>
        <v>6</v>
      </c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95" t="str">
        <f>P105</f>
        <v/>
      </c>
      <c r="G21" s="296" t="str">
        <f>Q105</f>
        <v/>
      </c>
      <c r="H21" s="205" t="str">
        <f>P106</f>
        <v/>
      </c>
      <c r="I21" s="206" t="str">
        <f>Q106</f>
        <v/>
      </c>
      <c r="J21" s="295" t="str">
        <f>P107</f>
        <v/>
      </c>
      <c r="K21" s="296" t="str">
        <f>Q107</f>
        <v/>
      </c>
      <c r="L21" s="205" t="str">
        <f>P108</f>
        <v/>
      </c>
      <c r="M21" s="206" t="str">
        <f>Q108</f>
        <v/>
      </c>
      <c r="N21" s="295" t="str">
        <f>P109</f>
        <v/>
      </c>
      <c r="O21" s="296" t="str">
        <f>Q109</f>
        <v/>
      </c>
      <c r="P21" s="205" t="str">
        <f>P110</f>
        <v/>
      </c>
      <c r="Q21" s="206" t="str">
        <f>Q110</f>
        <v/>
      </c>
      <c r="R21" s="280" t="s">
        <v>6</v>
      </c>
      <c r="S21" s="238" t="s">
        <v>6</v>
      </c>
      <c r="T21" s="239"/>
      <c r="U21" s="240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9">SUM(F21,H21,J21,L21,N21,P21,T21,V21,X21,Z21)</f>
        <v>0</v>
      </c>
      <c r="AM21" s="143">
        <f t="shared" si="9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>
      <c r="A22" s="13"/>
      <c r="C22" s="14"/>
      <c r="D22" s="15"/>
      <c r="E22" s="381"/>
      <c r="F22" s="297" t="str">
        <f>R105</f>
        <v/>
      </c>
      <c r="G22" s="298" t="str">
        <f>S105</f>
        <v/>
      </c>
      <c r="H22" s="207" t="str">
        <f>R106</f>
        <v/>
      </c>
      <c r="I22" s="208" t="str">
        <f>S106</f>
        <v/>
      </c>
      <c r="J22" s="297" t="str">
        <f>R107</f>
        <v/>
      </c>
      <c r="K22" s="298" t="str">
        <f>S107</f>
        <v/>
      </c>
      <c r="L22" s="207" t="str">
        <f>R108</f>
        <v/>
      </c>
      <c r="M22" s="208" t="str">
        <f>S108</f>
        <v/>
      </c>
      <c r="N22" s="297" t="str">
        <f>R109</f>
        <v/>
      </c>
      <c r="O22" s="298" t="str">
        <f>S109</f>
        <v/>
      </c>
      <c r="P22" s="207" t="str">
        <f>R110</f>
        <v/>
      </c>
      <c r="Q22" s="208" t="str">
        <f>S110</f>
        <v/>
      </c>
      <c r="R22" s="281" t="s">
        <v>6</v>
      </c>
      <c r="S22" s="242" t="s">
        <v>6</v>
      </c>
      <c r="T22" s="243"/>
      <c r="U22" s="244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6</v>
      </c>
      <c r="AL22" s="142">
        <f t="shared" si="9"/>
        <v>0</v>
      </c>
      <c r="AM22" s="142">
        <f t="shared" si="9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7</v>
      </c>
      <c r="BD22" s="180">
        <f>IF(AW22&lt;AW19,BC22,BC22-1)</f>
        <v>6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314">
        <f>T105</f>
        <v>0</v>
      </c>
      <c r="G23" s="300">
        <f>U105</f>
        <v>0</v>
      </c>
      <c r="H23" s="209">
        <f>T106</f>
        <v>0</v>
      </c>
      <c r="I23" s="210">
        <f>U106</f>
        <v>0</v>
      </c>
      <c r="J23" s="299">
        <f>T107</f>
        <v>0</v>
      </c>
      <c r="K23" s="300">
        <f>U107</f>
        <v>0</v>
      </c>
      <c r="L23" s="209">
        <f>T108</f>
        <v>0</v>
      </c>
      <c r="M23" s="210">
        <f>U108</f>
        <v>0</v>
      </c>
      <c r="N23" s="299">
        <f>T109</f>
        <v>0</v>
      </c>
      <c r="O23" s="300">
        <f>U109</f>
        <v>0</v>
      </c>
      <c r="P23" s="209">
        <f>T110</f>
        <v>0</v>
      </c>
      <c r="Q23" s="210">
        <f>U110</f>
        <v>0</v>
      </c>
      <c r="R23" s="282" t="s">
        <v>6</v>
      </c>
      <c r="S23" s="246" t="s">
        <v>6</v>
      </c>
      <c r="T23" s="247"/>
      <c r="U23" s="248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9"/>
        <v>0</v>
      </c>
      <c r="AM23" s="160">
        <f t="shared" si="9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10">SUM(F24,H24,J24,L24,N24,P24,R24,V24,X24,Z24)</f>
        <v>0</v>
      </c>
      <c r="AM24" s="73">
        <f t="shared" si="10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2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2</v>
      </c>
      <c r="AL25" s="37">
        <f t="shared" si="10"/>
        <v>0</v>
      </c>
      <c r="AM25" s="37">
        <f t="shared" si="10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4</v>
      </c>
      <c r="BG25" s="28">
        <f>IF(AW25&lt;AW19,BF25,BF25-1)</f>
        <v>3</v>
      </c>
      <c r="BH25" s="14">
        <f>IF(AW25&lt;AW22,BG25,BG25-1)</f>
        <v>2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10"/>
        <v>0</v>
      </c>
      <c r="AM26" s="56">
        <f t="shared" si="10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1">SUM(F27,H27,J27,L27,N27,P27,R27,T27,X27,Z27)</f>
        <v>0</v>
      </c>
      <c r="AM27" s="73">
        <f t="shared" si="11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2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2</v>
      </c>
      <c r="AL28" s="37">
        <f t="shared" si="11"/>
        <v>0</v>
      </c>
      <c r="AM28" s="37">
        <f t="shared" si="11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5</v>
      </c>
      <c r="BF28" s="27">
        <f>IF(AW28&lt;AW19,BE28,BE28-1)</f>
        <v>4</v>
      </c>
      <c r="BG28" s="28">
        <f>IF(AW28&lt;AW22,BF28,BF28-1)</f>
        <v>3</v>
      </c>
      <c r="BH28" s="27">
        <f>IF(AW28&lt;AW25,BG28,BG28-1)</f>
        <v>2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1"/>
        <v>0</v>
      </c>
      <c r="AM29" s="84">
        <f t="shared" si="11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2">SUM(F30,H30,J30,L30,N30,P30,R30,T30,V30,Z30)</f>
        <v>0</v>
      </c>
      <c r="AM30" s="73">
        <f t="shared" si="12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2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2</v>
      </c>
      <c r="AL31" s="37">
        <f t="shared" si="12"/>
        <v>0</v>
      </c>
      <c r="AM31" s="37">
        <f t="shared" si="12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6</v>
      </c>
      <c r="BE31" s="28">
        <f>IF(AW31&lt;AW19,BD31,BD31-1)</f>
        <v>5</v>
      </c>
      <c r="BF31" s="87">
        <f>IF(AW31&lt;AW22,BE31,BE31-1)</f>
        <v>4</v>
      </c>
      <c r="BG31" s="28">
        <f>IF(AW31&lt;AW25,BF31,BF31-1)</f>
        <v>3</v>
      </c>
      <c r="BH31" s="87">
        <f>IF(AW31&lt;AW28,BG31,BG31-1)</f>
        <v>2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2"/>
        <v>0</v>
      </c>
      <c r="AM32" s="56">
        <f t="shared" si="12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5.75" hidden="1" customHeight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3">SUM(F33,H33,J33,L33,N33,P33,R33,T33,V33,X33)</f>
        <v>0</v>
      </c>
      <c r="AM33" s="73">
        <f t="shared" si="13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1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5.75" hidden="1" customHeight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1</v>
      </c>
      <c r="AL34" s="37">
        <f t="shared" si="13"/>
        <v>0</v>
      </c>
      <c r="AM34" s="37">
        <f t="shared" si="13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6</v>
      </c>
      <c r="BD34" s="27">
        <f>IF(AW34&lt;AW19,BC34,BC34-1)</f>
        <v>5</v>
      </c>
      <c r="BE34" s="28">
        <f>IF(AW34&lt;AW22,BD34,BD34-1)</f>
        <v>4</v>
      </c>
      <c r="BF34" s="27">
        <f>IF(AW34&lt;AW25,BE34,BE34-1)</f>
        <v>3</v>
      </c>
      <c r="BG34" s="28">
        <f>IF(AW34&lt;AW28,BF34,BF34-1)</f>
        <v>2</v>
      </c>
      <c r="BH34" s="27">
        <f>IF(AW34&lt;AW31,BG34,BG34-1)</f>
        <v>1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5" hidden="1" customHeight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3"/>
        <v>0</v>
      </c>
      <c r="AM35" s="56">
        <f t="shared" si="13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75" customHeight="1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 ht="12.75" customHeight="1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3.5" customHeight="1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3.5" customHeight="1" thickBot="1">
      <c r="A39" s="93"/>
      <c r="B39" s="136">
        <v>43346</v>
      </c>
      <c r="C39" s="94"/>
      <c r="D39" s="227" t="str">
        <f>E3</f>
        <v>Erlenbach/Morlautern</v>
      </c>
      <c r="E39" s="228" t="str">
        <f>E6</f>
        <v>TSG Trippstadt (A)</v>
      </c>
      <c r="F39" s="95">
        <v>21</v>
      </c>
      <c r="G39" s="96">
        <v>25</v>
      </c>
      <c r="H39" s="97">
        <v>22</v>
      </c>
      <c r="I39" s="98">
        <v>25</v>
      </c>
      <c r="J39" s="95">
        <v>25</v>
      </c>
      <c r="K39" s="96">
        <v>14</v>
      </c>
      <c r="L39" s="97">
        <v>22</v>
      </c>
      <c r="M39" s="98">
        <v>25</v>
      </c>
      <c r="N39" s="95"/>
      <c r="O39" s="96"/>
      <c r="P39" s="99">
        <f>IF(F39="","",F39+H39+J39+L39+N39)</f>
        <v>90</v>
      </c>
      <c r="Q39" s="100">
        <f>IF(G39="","",G39+I39+K39+M39+O39)</f>
        <v>89</v>
      </c>
      <c r="R39" s="101">
        <f>IF(F39="","",AQ39+AS39+AU39+AW39+AY39)</f>
        <v>1</v>
      </c>
      <c r="S39" s="102">
        <f t="shared" ref="S39:S48" si="14">IF(G39="","",AR39+AT39+AV39+AX39+AZ39)</f>
        <v>3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 t="str">
        <f t="shared" ref="AM39:AM48" ca="1" si="15">IF(U39&lt;&gt;"","",IF(C39&lt;&gt;"","verlegt",IF(B39&lt;TODAY(),"offen","")))</f>
        <v/>
      </c>
      <c r="AN39" s="374"/>
      <c r="AO39" s="375" t="str">
        <f ca="1">IF(U39&lt;&gt;"","",IF(C39="","",IF(C39&lt;TODAY(),"offen","")))</f>
        <v/>
      </c>
      <c r="AP39" s="375"/>
      <c r="AQ39" s="105">
        <f>IF(F39&gt;G39,1,0)</f>
        <v>0</v>
      </c>
      <c r="AR39" s="105">
        <f t="shared" ref="AR39:AR48" si="16">IF(G39&gt;F39,1,0)</f>
        <v>1</v>
      </c>
      <c r="AS39" s="14">
        <f t="shared" ref="AS39:AS48" si="17">IF(H39&gt;I39,1,0)</f>
        <v>0</v>
      </c>
      <c r="AT39" s="204">
        <f t="shared" ref="AT39:AT48" si="18">IF(I39&gt;H39,1,0)</f>
        <v>1</v>
      </c>
      <c r="AU39" s="105">
        <f t="shared" ref="AU39:AU48" si="19">IF(J39&gt;K39,1,0)</f>
        <v>1</v>
      </c>
      <c r="AV39" s="105">
        <f t="shared" ref="AV39:AV48" si="20">IF(K39&gt;J39,1,0)</f>
        <v>0</v>
      </c>
      <c r="AW39" s="14">
        <f t="shared" ref="AW39:AW48" si="21">IF(L39&gt;M39,1,0)</f>
        <v>0</v>
      </c>
      <c r="AX39" s="14">
        <f t="shared" ref="AX39:AX48" si="22">IF(M39&gt;L39,1,0)</f>
        <v>1</v>
      </c>
      <c r="AY39" s="105">
        <f t="shared" ref="AY39:AY48" si="23">IF(N39&gt;O39,1,0)</f>
        <v>0</v>
      </c>
      <c r="AZ39" s="105">
        <f t="shared" ref="AZ39:AZ48" si="24">IF(O39&gt;N39,1,0)</f>
        <v>0</v>
      </c>
      <c r="BA39" s="12">
        <f>IF(T39=3,1,0)</f>
        <v>0</v>
      </c>
      <c r="BB39" s="12">
        <f>IF(T39=2,1,0)</f>
        <v>0</v>
      </c>
      <c r="BC39" s="12">
        <f>IF(T39=1,1,0)</f>
        <v>0</v>
      </c>
      <c r="BD39" s="12">
        <f>IF(AND(T39=0,U39&lt;&gt;0),1,0)</f>
        <v>1</v>
      </c>
      <c r="BE39" s="12">
        <f>IF(U50=3,1,0)</f>
        <v>0</v>
      </c>
      <c r="BF39" s="12">
        <f>IF(U50=2,1,0)</f>
        <v>0</v>
      </c>
      <c r="BG39" s="12">
        <f>IF(U50=1,1,0)</f>
        <v>0</v>
      </c>
      <c r="BH39" s="12">
        <f>IF(AND(U50=0,T50&lt;&gt;0),1,0)</f>
        <v>1</v>
      </c>
      <c r="BI39" s="14"/>
    </row>
    <row r="40" spans="1:64" ht="13.5" customHeight="1" thickBot="1">
      <c r="A40" s="106"/>
      <c r="B40" s="137">
        <v>43542</v>
      </c>
      <c r="C40" s="107"/>
      <c r="D40" s="229" t="str">
        <f>D39</f>
        <v>Erlenbach/Morlautern</v>
      </c>
      <c r="E40" s="230" t="str">
        <f>E9</f>
        <v>TV Otterberg</v>
      </c>
      <c r="F40" s="108">
        <v>25</v>
      </c>
      <c r="G40" s="109">
        <v>17</v>
      </c>
      <c r="H40" s="110">
        <v>25</v>
      </c>
      <c r="I40" s="111">
        <v>21</v>
      </c>
      <c r="J40" s="108">
        <v>25</v>
      </c>
      <c r="K40" s="109">
        <v>23</v>
      </c>
      <c r="L40" s="110"/>
      <c r="M40" s="111"/>
      <c r="N40" s="108"/>
      <c r="O40" s="109"/>
      <c r="P40" s="112">
        <f t="shared" ref="P40:Q48" si="25">IF(F40="","",F40+H40+J40+L40+N40)</f>
        <v>75</v>
      </c>
      <c r="Q40" s="113">
        <f t="shared" si="25"/>
        <v>61</v>
      </c>
      <c r="R40" s="114">
        <f t="shared" ref="R40:R48" si="26">IF(F40="","",AQ40+AS40+AU40+AW40+AY40)</f>
        <v>3</v>
      </c>
      <c r="S40" s="115">
        <f t="shared" si="14"/>
        <v>0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7" t="str">
        <f t="shared" ca="1" si="15"/>
        <v/>
      </c>
      <c r="AN40" s="367"/>
      <c r="AO40" s="368" t="str">
        <f t="shared" ref="AO40:AO48" ca="1" si="27">IF(U40&lt;&gt;"","",IF(C40="","",IF(C40&lt;TODAY(),"offen","")))</f>
        <v/>
      </c>
      <c r="AP40" s="368"/>
      <c r="AQ40" s="105">
        <f t="shared" ref="AQ40:AQ48" si="28">IF(F40&gt;G40,1,0)</f>
        <v>1</v>
      </c>
      <c r="AR40" s="105">
        <f t="shared" si="16"/>
        <v>0</v>
      </c>
      <c r="AS40" s="14">
        <f t="shared" si="17"/>
        <v>1</v>
      </c>
      <c r="AT40" s="204">
        <f t="shared" si="18"/>
        <v>0</v>
      </c>
      <c r="AU40" s="105">
        <f t="shared" si="19"/>
        <v>1</v>
      </c>
      <c r="AV40" s="105">
        <f t="shared" si="20"/>
        <v>0</v>
      </c>
      <c r="AW40" s="14">
        <f t="shared" si="21"/>
        <v>0</v>
      </c>
      <c r="AX40" s="14">
        <f t="shared" si="22"/>
        <v>0</v>
      </c>
      <c r="AY40" s="105">
        <f t="shared" si="23"/>
        <v>0</v>
      </c>
      <c r="AZ40" s="105">
        <f t="shared" si="24"/>
        <v>0</v>
      </c>
      <c r="BA40" s="12">
        <f t="shared" ref="BA40:BA103" si="29">IF(T40=3,1,0)</f>
        <v>1</v>
      </c>
      <c r="BB40" s="12">
        <f t="shared" ref="BB40:BB103" si="30">IF(T40=2,1,0)</f>
        <v>0</v>
      </c>
      <c r="BC40" s="12">
        <f t="shared" ref="BC40:BC103" si="31">IF(T40=1,1,0)</f>
        <v>0</v>
      </c>
      <c r="BD40" s="12">
        <f>IF(AND(T40=0,U40&lt;&gt;0),1,0)</f>
        <v>0</v>
      </c>
      <c r="BE40" s="12">
        <f>IF(U61=3,1,0)</f>
        <v>0</v>
      </c>
      <c r="BF40" s="12">
        <f>IF(U61=2,1,0)</f>
        <v>0</v>
      </c>
      <c r="BG40" s="12">
        <f>IF(U61=1,1,0)</f>
        <v>0</v>
      </c>
      <c r="BH40" s="12">
        <f>IF(AND(U61=0,T61&lt;&gt;0),1,0)</f>
        <v>1</v>
      </c>
      <c r="BI40" s="14"/>
    </row>
    <row r="41" spans="1:64" ht="13.5" customHeight="1" thickBot="1">
      <c r="A41" s="106"/>
      <c r="B41" s="137">
        <v>43409</v>
      </c>
      <c r="C41" s="107"/>
      <c r="D41" s="229" t="str">
        <f>D39</f>
        <v>Erlenbach/Morlautern</v>
      </c>
      <c r="E41" s="230" t="str">
        <f>E12</f>
        <v>Rodenbach/Weilerbach</v>
      </c>
      <c r="F41" s="108">
        <v>25</v>
      </c>
      <c r="G41" s="109">
        <v>17</v>
      </c>
      <c r="H41" s="110">
        <v>25</v>
      </c>
      <c r="I41" s="111">
        <v>27</v>
      </c>
      <c r="J41" s="108">
        <v>19</v>
      </c>
      <c r="K41" s="109">
        <v>25</v>
      </c>
      <c r="L41" s="110">
        <v>25</v>
      </c>
      <c r="M41" s="111">
        <v>19</v>
      </c>
      <c r="N41" s="108">
        <v>11</v>
      </c>
      <c r="O41" s="109">
        <v>15</v>
      </c>
      <c r="P41" s="112">
        <f t="shared" si="25"/>
        <v>105</v>
      </c>
      <c r="Q41" s="113">
        <f t="shared" si="25"/>
        <v>103</v>
      </c>
      <c r="R41" s="114">
        <f t="shared" si="26"/>
        <v>2</v>
      </c>
      <c r="S41" s="115">
        <f t="shared" si="14"/>
        <v>3</v>
      </c>
      <c r="T41" s="103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1</v>
      </c>
      <c r="U41" s="104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2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7" t="str">
        <f t="shared" ca="1" si="15"/>
        <v/>
      </c>
      <c r="AN41" s="367"/>
      <c r="AO41" s="368" t="str">
        <f t="shared" ca="1" si="27"/>
        <v/>
      </c>
      <c r="AP41" s="368"/>
      <c r="AQ41" s="105">
        <f t="shared" si="28"/>
        <v>1</v>
      </c>
      <c r="AR41" s="105">
        <f t="shared" si="16"/>
        <v>0</v>
      </c>
      <c r="AS41" s="14">
        <f t="shared" si="17"/>
        <v>0</v>
      </c>
      <c r="AT41" s="204">
        <f t="shared" si="18"/>
        <v>1</v>
      </c>
      <c r="AU41" s="105">
        <f t="shared" si="19"/>
        <v>0</v>
      </c>
      <c r="AV41" s="105">
        <f t="shared" si="20"/>
        <v>1</v>
      </c>
      <c r="AW41" s="14">
        <f t="shared" si="21"/>
        <v>1</v>
      </c>
      <c r="AX41" s="14">
        <f t="shared" si="22"/>
        <v>0</v>
      </c>
      <c r="AY41" s="105">
        <f t="shared" si="23"/>
        <v>0</v>
      </c>
      <c r="AZ41" s="105">
        <f t="shared" si="24"/>
        <v>1</v>
      </c>
      <c r="BA41" s="12">
        <f t="shared" si="29"/>
        <v>0</v>
      </c>
      <c r="BB41" s="12">
        <f t="shared" si="30"/>
        <v>0</v>
      </c>
      <c r="BC41" s="12">
        <f t="shared" si="31"/>
        <v>1</v>
      </c>
      <c r="BD41" s="12">
        <f t="shared" ref="BD41:BD103" si="34">IF(AND(T41=0,U41&lt;&gt;0),1,0)</f>
        <v>0</v>
      </c>
      <c r="BE41" s="12">
        <f>IF(U72=3,1,0)</f>
        <v>0</v>
      </c>
      <c r="BF41" s="12">
        <f>IF(U72=2,1,0)</f>
        <v>0</v>
      </c>
      <c r="BG41" s="12">
        <f>IF(U72=1,1,0)</f>
        <v>0</v>
      </c>
      <c r="BH41" s="12">
        <f>IF(AND(U72=0,T72&lt;&gt;0),1,0)</f>
        <v>1</v>
      </c>
      <c r="BI41" s="14"/>
    </row>
    <row r="42" spans="1:64" ht="13.5" customHeight="1" thickBot="1">
      <c r="A42" s="106"/>
      <c r="B42" s="137">
        <v>43591</v>
      </c>
      <c r="C42" s="107"/>
      <c r="D42" s="229" t="str">
        <f>D41</f>
        <v>Erlenbach/Morlautern</v>
      </c>
      <c r="E42" s="230" t="str">
        <f>E15</f>
        <v>Roßbach/Olsbrücken</v>
      </c>
      <c r="F42" s="108">
        <v>25</v>
      </c>
      <c r="G42" s="109">
        <v>11</v>
      </c>
      <c r="H42" s="110">
        <v>25</v>
      </c>
      <c r="I42" s="111">
        <v>15</v>
      </c>
      <c r="J42" s="108">
        <v>26</v>
      </c>
      <c r="K42" s="109">
        <v>24</v>
      </c>
      <c r="L42" s="110"/>
      <c r="M42" s="111"/>
      <c r="N42" s="108"/>
      <c r="O42" s="109"/>
      <c r="P42" s="112">
        <f t="shared" si="25"/>
        <v>76</v>
      </c>
      <c r="Q42" s="113">
        <f t="shared" si="25"/>
        <v>50</v>
      </c>
      <c r="R42" s="114">
        <f t="shared" si="26"/>
        <v>3</v>
      </c>
      <c r="S42" s="115">
        <f t="shared" si="14"/>
        <v>0</v>
      </c>
      <c r="T42" s="103">
        <f t="shared" si="32"/>
        <v>3</v>
      </c>
      <c r="U42" s="104">
        <f t="shared" si="33"/>
        <v>0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72" t="str">
        <f t="shared" ca="1" si="15"/>
        <v/>
      </c>
      <c r="AN42" s="372"/>
      <c r="AO42" s="368" t="str">
        <f t="shared" ca="1" si="27"/>
        <v/>
      </c>
      <c r="AP42" s="368"/>
      <c r="AQ42" s="105">
        <f t="shared" si="28"/>
        <v>1</v>
      </c>
      <c r="AR42" s="105">
        <f t="shared" si="16"/>
        <v>0</v>
      </c>
      <c r="AS42" s="14">
        <f t="shared" si="17"/>
        <v>1</v>
      </c>
      <c r="AT42" s="204">
        <f t="shared" si="18"/>
        <v>0</v>
      </c>
      <c r="AU42" s="105">
        <f t="shared" si="19"/>
        <v>1</v>
      </c>
      <c r="AV42" s="105">
        <f t="shared" si="20"/>
        <v>0</v>
      </c>
      <c r="AW42" s="14">
        <f t="shared" si="21"/>
        <v>0</v>
      </c>
      <c r="AX42" s="14">
        <f t="shared" si="22"/>
        <v>0</v>
      </c>
      <c r="AY42" s="105">
        <f t="shared" si="23"/>
        <v>0</v>
      </c>
      <c r="AZ42" s="105">
        <f t="shared" si="24"/>
        <v>0</v>
      </c>
      <c r="BA42" s="12">
        <f t="shared" si="29"/>
        <v>1</v>
      </c>
      <c r="BB42" s="12">
        <f t="shared" si="30"/>
        <v>0</v>
      </c>
      <c r="BC42" s="12">
        <f t="shared" si="31"/>
        <v>0</v>
      </c>
      <c r="BD42" s="12">
        <f t="shared" si="34"/>
        <v>0</v>
      </c>
      <c r="BE42" s="12">
        <f>IF(U83=3,1,0)</f>
        <v>0</v>
      </c>
      <c r="BF42" s="12">
        <f>IF(U83=2,1,0)</f>
        <v>0</v>
      </c>
      <c r="BG42" s="12">
        <f>IF(U83=1,1,0)</f>
        <v>1</v>
      </c>
      <c r="BH42" s="12">
        <f>IF(AND(U83=0,T83&lt;&gt;0),1,0)</f>
        <v>0</v>
      </c>
      <c r="BI42" s="14"/>
    </row>
    <row r="43" spans="1:64" ht="13.5" hidden="1" customHeight="1" thickBot="1">
      <c r="A43" s="106"/>
      <c r="B43" s="137"/>
      <c r="C43" s="107"/>
      <c r="D43" s="229" t="str">
        <f>D41</f>
        <v>Erlenbach/Morlautern</v>
      </c>
      <c r="E43" s="230" t="str">
        <f>E18</f>
        <v>VfB Weilerbach</v>
      </c>
      <c r="F43" s="108"/>
      <c r="G43" s="109"/>
      <c r="H43" s="110"/>
      <c r="I43" s="111"/>
      <c r="J43" s="108"/>
      <c r="K43" s="109"/>
      <c r="L43" s="110"/>
      <c r="M43" s="111"/>
      <c r="N43" s="108"/>
      <c r="O43" s="109"/>
      <c r="P43" s="112" t="str">
        <f t="shared" si="25"/>
        <v/>
      </c>
      <c r="Q43" s="113" t="str">
        <f t="shared" si="25"/>
        <v/>
      </c>
      <c r="R43" s="114" t="str">
        <f t="shared" si="26"/>
        <v/>
      </c>
      <c r="S43" s="115" t="str">
        <f t="shared" si="14"/>
        <v/>
      </c>
      <c r="T43" s="103">
        <f t="shared" si="32"/>
        <v>0</v>
      </c>
      <c r="U43" s="104">
        <f t="shared" si="33"/>
        <v>0</v>
      </c>
      <c r="V43" s="404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6"/>
      <c r="AM43" s="407" t="str">
        <f t="shared" ca="1" si="15"/>
        <v/>
      </c>
      <c r="AN43" s="408"/>
      <c r="AO43" s="409" t="str">
        <f t="shared" ca="1" si="27"/>
        <v/>
      </c>
      <c r="AP43" s="410"/>
      <c r="AQ43" s="105">
        <f t="shared" si="28"/>
        <v>0</v>
      </c>
      <c r="AR43" s="105">
        <f t="shared" si="16"/>
        <v>0</v>
      </c>
      <c r="AS43" s="14">
        <f t="shared" si="17"/>
        <v>0</v>
      </c>
      <c r="AT43" s="204">
        <f t="shared" si="18"/>
        <v>0</v>
      </c>
      <c r="AU43" s="105">
        <f t="shared" si="19"/>
        <v>0</v>
      </c>
      <c r="AV43" s="105">
        <f t="shared" si="20"/>
        <v>0</v>
      </c>
      <c r="AW43" s="14">
        <f t="shared" si="21"/>
        <v>0</v>
      </c>
      <c r="AX43" s="14">
        <f t="shared" si="22"/>
        <v>0</v>
      </c>
      <c r="AY43" s="105">
        <f t="shared" si="23"/>
        <v>0</v>
      </c>
      <c r="AZ43" s="105">
        <f t="shared" si="24"/>
        <v>0</v>
      </c>
      <c r="BA43" s="12">
        <f t="shared" si="29"/>
        <v>0</v>
      </c>
      <c r="BB43" s="12">
        <f t="shared" si="30"/>
        <v>0</v>
      </c>
      <c r="BC43" s="12">
        <f t="shared" si="31"/>
        <v>0</v>
      </c>
      <c r="BD43" s="12">
        <f t="shared" si="34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0</v>
      </c>
      <c r="BI43" s="14"/>
    </row>
    <row r="44" spans="1:64" ht="13.5" hidden="1" customHeight="1" thickBot="1">
      <c r="A44" s="106"/>
      <c r="B44" s="137"/>
      <c r="C44" s="107"/>
      <c r="D44" s="229" t="str">
        <f>D43</f>
        <v>Erlenbach/Morlautern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5"/>
        <v/>
      </c>
      <c r="Q44" s="113" t="str">
        <f t="shared" si="25"/>
        <v/>
      </c>
      <c r="R44" s="114" t="str">
        <f t="shared" si="26"/>
        <v/>
      </c>
      <c r="S44" s="115" t="str">
        <f t="shared" si="14"/>
        <v/>
      </c>
      <c r="T44" s="103">
        <f t="shared" si="32"/>
        <v>0</v>
      </c>
      <c r="U44" s="104">
        <f t="shared" si="33"/>
        <v>0</v>
      </c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7" t="str">
        <f t="shared" ca="1" si="15"/>
        <v/>
      </c>
      <c r="AN44" s="367"/>
      <c r="AO44" s="368" t="str">
        <f t="shared" ca="1" si="27"/>
        <v/>
      </c>
      <c r="AP44" s="368"/>
      <c r="AQ44" s="105">
        <f t="shared" si="28"/>
        <v>0</v>
      </c>
      <c r="AR44" s="105">
        <f t="shared" si="16"/>
        <v>0</v>
      </c>
      <c r="AS44" s="14">
        <f t="shared" si="17"/>
        <v>0</v>
      </c>
      <c r="AT44" s="204">
        <f t="shared" si="18"/>
        <v>0</v>
      </c>
      <c r="AU44" s="105">
        <f t="shared" si="19"/>
        <v>0</v>
      </c>
      <c r="AV44" s="105">
        <f t="shared" si="20"/>
        <v>0</v>
      </c>
      <c r="AW44" s="14">
        <f t="shared" si="21"/>
        <v>0</v>
      </c>
      <c r="AX44" s="14">
        <f t="shared" si="22"/>
        <v>0</v>
      </c>
      <c r="AY44" s="105">
        <f t="shared" si="23"/>
        <v>0</v>
      </c>
      <c r="AZ44" s="105">
        <f t="shared" si="24"/>
        <v>0</v>
      </c>
      <c r="BA44" s="12">
        <f t="shared" si="29"/>
        <v>0</v>
      </c>
      <c r="BB44" s="12">
        <f t="shared" si="30"/>
        <v>0</v>
      </c>
      <c r="BC44" s="12">
        <f t="shared" si="31"/>
        <v>0</v>
      </c>
      <c r="BD44" s="12">
        <f t="shared" si="34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3.5" hidden="1" customHeight="1" thickBot="1">
      <c r="A45" s="106"/>
      <c r="B45" s="137"/>
      <c r="C45" s="107"/>
      <c r="D45" s="229" t="str">
        <f>D43</f>
        <v>Erlenbach/Morlautern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5"/>
        <v/>
      </c>
      <c r="Q45" s="113" t="str">
        <f t="shared" si="25"/>
        <v/>
      </c>
      <c r="R45" s="114" t="str">
        <f t="shared" si="26"/>
        <v/>
      </c>
      <c r="S45" s="115" t="str">
        <f t="shared" si="14"/>
        <v/>
      </c>
      <c r="T45" s="103">
        <f t="shared" si="32"/>
        <v>0</v>
      </c>
      <c r="U45" s="104">
        <f t="shared" si="33"/>
        <v>0</v>
      </c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7" t="str">
        <f t="shared" ca="1" si="15"/>
        <v/>
      </c>
      <c r="AN45" s="367"/>
      <c r="AO45" s="368" t="str">
        <f t="shared" ca="1" si="27"/>
        <v/>
      </c>
      <c r="AP45" s="368"/>
      <c r="AQ45" s="105">
        <f t="shared" si="28"/>
        <v>0</v>
      </c>
      <c r="AR45" s="105">
        <f t="shared" si="16"/>
        <v>0</v>
      </c>
      <c r="AS45" s="14">
        <f t="shared" si="17"/>
        <v>0</v>
      </c>
      <c r="AT45" s="204">
        <f t="shared" si="18"/>
        <v>0</v>
      </c>
      <c r="AU45" s="105">
        <f t="shared" si="19"/>
        <v>0</v>
      </c>
      <c r="AV45" s="105">
        <f t="shared" si="20"/>
        <v>0</v>
      </c>
      <c r="AW45" s="14">
        <f t="shared" si="21"/>
        <v>0</v>
      </c>
      <c r="AX45" s="14">
        <f t="shared" si="22"/>
        <v>0</v>
      </c>
      <c r="AY45" s="105">
        <f t="shared" si="23"/>
        <v>0</v>
      </c>
      <c r="AZ45" s="105">
        <f t="shared" si="24"/>
        <v>0</v>
      </c>
      <c r="BA45" s="12">
        <f t="shared" si="29"/>
        <v>0</v>
      </c>
      <c r="BB45" s="12">
        <f t="shared" si="30"/>
        <v>0</v>
      </c>
      <c r="BC45" s="12">
        <f t="shared" si="31"/>
        <v>0</v>
      </c>
      <c r="BD45" s="12">
        <f t="shared" si="34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3.5" hidden="1" customHeight="1" thickBot="1">
      <c r="A46" s="106"/>
      <c r="B46" s="137"/>
      <c r="C46" s="107"/>
      <c r="D46" s="229" t="str">
        <f>D45</f>
        <v>Erlenbach/Morlautern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5"/>
        <v/>
      </c>
      <c r="Q46" s="113" t="str">
        <f t="shared" si="25"/>
        <v/>
      </c>
      <c r="R46" s="114" t="str">
        <f t="shared" si="26"/>
        <v/>
      </c>
      <c r="S46" s="115" t="str">
        <f t="shared" si="14"/>
        <v/>
      </c>
      <c r="T46" s="103">
        <f t="shared" si="32"/>
        <v>0</v>
      </c>
      <c r="U46" s="104">
        <f t="shared" si="33"/>
        <v>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 t="str">
        <f t="shared" ca="1" si="15"/>
        <v/>
      </c>
      <c r="AN46" s="367"/>
      <c r="AO46" s="368" t="str">
        <f t="shared" ca="1" si="27"/>
        <v/>
      </c>
      <c r="AP46" s="368"/>
      <c r="AQ46" s="105">
        <f t="shared" si="28"/>
        <v>0</v>
      </c>
      <c r="AR46" s="105">
        <f t="shared" si="16"/>
        <v>0</v>
      </c>
      <c r="AS46" s="14">
        <f t="shared" si="17"/>
        <v>0</v>
      </c>
      <c r="AT46" s="204">
        <f t="shared" si="18"/>
        <v>0</v>
      </c>
      <c r="AU46" s="105">
        <f t="shared" si="19"/>
        <v>0</v>
      </c>
      <c r="AV46" s="105">
        <f t="shared" si="20"/>
        <v>0</v>
      </c>
      <c r="AW46" s="14">
        <f t="shared" si="21"/>
        <v>0</v>
      </c>
      <c r="AX46" s="14">
        <f t="shared" si="22"/>
        <v>0</v>
      </c>
      <c r="AY46" s="105">
        <f t="shared" si="23"/>
        <v>0</v>
      </c>
      <c r="AZ46" s="105">
        <f t="shared" si="24"/>
        <v>0</v>
      </c>
      <c r="BA46" s="12">
        <f t="shared" si="29"/>
        <v>0</v>
      </c>
      <c r="BB46" s="12">
        <f t="shared" si="30"/>
        <v>0</v>
      </c>
      <c r="BC46" s="12">
        <f t="shared" si="31"/>
        <v>0</v>
      </c>
      <c r="BD46" s="12">
        <f t="shared" si="34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3.5" hidden="1" customHeight="1" thickBot="1">
      <c r="A47" s="106"/>
      <c r="B47" s="137"/>
      <c r="C47" s="107"/>
      <c r="D47" s="229" t="str">
        <f>D45</f>
        <v>Erlenbach/Morlautern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5"/>
        <v/>
      </c>
      <c r="Q47" s="113" t="str">
        <f t="shared" si="25"/>
        <v/>
      </c>
      <c r="R47" s="114" t="str">
        <f t="shared" si="26"/>
        <v/>
      </c>
      <c r="S47" s="115" t="str">
        <f t="shared" si="14"/>
        <v/>
      </c>
      <c r="T47" s="103">
        <f t="shared" si="32"/>
        <v>0</v>
      </c>
      <c r="U47" s="104">
        <f t="shared" si="33"/>
        <v>0</v>
      </c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 t="str">
        <f t="shared" ca="1" si="15"/>
        <v/>
      </c>
      <c r="AN47" s="367"/>
      <c r="AO47" s="368" t="str">
        <f t="shared" ca="1" si="27"/>
        <v/>
      </c>
      <c r="AP47" s="368"/>
      <c r="AQ47" s="105">
        <f t="shared" si="28"/>
        <v>0</v>
      </c>
      <c r="AR47" s="105">
        <f t="shared" si="16"/>
        <v>0</v>
      </c>
      <c r="AS47" s="14">
        <f t="shared" si="17"/>
        <v>0</v>
      </c>
      <c r="AT47" s="204">
        <f t="shared" si="18"/>
        <v>0</v>
      </c>
      <c r="AU47" s="105">
        <f t="shared" si="19"/>
        <v>0</v>
      </c>
      <c r="AV47" s="105">
        <f t="shared" si="20"/>
        <v>0</v>
      </c>
      <c r="AW47" s="14">
        <f t="shared" si="21"/>
        <v>0</v>
      </c>
      <c r="AX47" s="14">
        <f t="shared" si="22"/>
        <v>0</v>
      </c>
      <c r="AY47" s="105">
        <f t="shared" si="23"/>
        <v>0</v>
      </c>
      <c r="AZ47" s="105">
        <f t="shared" si="24"/>
        <v>0</v>
      </c>
      <c r="BA47" s="12">
        <f t="shared" si="29"/>
        <v>0</v>
      </c>
      <c r="BB47" s="12">
        <f t="shared" si="30"/>
        <v>0</v>
      </c>
      <c r="BC47" s="12">
        <f t="shared" si="31"/>
        <v>0</v>
      </c>
      <c r="BD47" s="12">
        <f t="shared" si="34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13.5" hidden="1" customHeight="1" thickBot="1">
      <c r="A48" s="116"/>
      <c r="B48" s="138"/>
      <c r="C48" s="117"/>
      <c r="D48" s="229" t="str">
        <f>D47</f>
        <v>Erlenbach/Morlautern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5"/>
        <v/>
      </c>
      <c r="Q48" s="123" t="str">
        <f t="shared" si="25"/>
        <v/>
      </c>
      <c r="R48" s="124" t="str">
        <f t="shared" si="26"/>
        <v/>
      </c>
      <c r="S48" s="125" t="str">
        <f t="shared" si="14"/>
        <v/>
      </c>
      <c r="T48" s="103">
        <f t="shared" si="32"/>
        <v>0</v>
      </c>
      <c r="U48" s="104">
        <f t="shared" si="33"/>
        <v>0</v>
      </c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 t="str">
        <f t="shared" ca="1" si="15"/>
        <v/>
      </c>
      <c r="AN48" s="370"/>
      <c r="AO48" s="371" t="str">
        <f t="shared" ca="1" si="27"/>
        <v/>
      </c>
      <c r="AP48" s="371"/>
      <c r="AQ48" s="105">
        <f t="shared" si="28"/>
        <v>0</v>
      </c>
      <c r="AR48" s="105">
        <f t="shared" si="16"/>
        <v>0</v>
      </c>
      <c r="AS48" s="14">
        <f t="shared" si="17"/>
        <v>0</v>
      </c>
      <c r="AT48" s="204">
        <f t="shared" si="18"/>
        <v>0</v>
      </c>
      <c r="AU48" s="105">
        <f t="shared" si="19"/>
        <v>0</v>
      </c>
      <c r="AV48" s="105">
        <f t="shared" si="20"/>
        <v>0</v>
      </c>
      <c r="AW48" s="14">
        <f t="shared" si="21"/>
        <v>0</v>
      </c>
      <c r="AX48" s="14">
        <f t="shared" si="22"/>
        <v>0</v>
      </c>
      <c r="AY48" s="105">
        <f t="shared" si="23"/>
        <v>0</v>
      </c>
      <c r="AZ48" s="105">
        <f t="shared" si="24"/>
        <v>0</v>
      </c>
      <c r="BA48" s="12">
        <f t="shared" si="29"/>
        <v>0</v>
      </c>
      <c r="BB48" s="12">
        <f t="shared" si="30"/>
        <v>0</v>
      </c>
      <c r="BC48" s="12">
        <f t="shared" si="31"/>
        <v>0</v>
      </c>
      <c r="BD48" s="12">
        <f t="shared" si="34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3.5" customHeight="1" thickBot="1">
      <c r="A49" s="13"/>
      <c r="C49" s="14"/>
      <c r="D49" s="218"/>
      <c r="E49" s="218"/>
      <c r="T49" s="103">
        <f t="shared" si="32"/>
        <v>0</v>
      </c>
      <c r="U49" s="104">
        <f t="shared" si="33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5">SUM(BA39:BA48)</f>
        <v>2</v>
      </c>
      <c r="BB49" s="128">
        <f t="shared" si="35"/>
        <v>0</v>
      </c>
      <c r="BC49" s="128">
        <f t="shared" si="35"/>
        <v>1</v>
      </c>
      <c r="BD49" s="128">
        <f t="shared" si="35"/>
        <v>1</v>
      </c>
      <c r="BE49" s="128">
        <f t="shared" si="35"/>
        <v>0</v>
      </c>
      <c r="BF49" s="128">
        <f t="shared" si="35"/>
        <v>0</v>
      </c>
      <c r="BG49" s="128">
        <f t="shared" si="35"/>
        <v>1</v>
      </c>
      <c r="BH49" s="128">
        <f t="shared" si="35"/>
        <v>3</v>
      </c>
      <c r="BI49" s="14">
        <f>SUM(BA49:BH49)</f>
        <v>8</v>
      </c>
    </row>
    <row r="50" spans="1:61" ht="13.5" customHeight="1" thickBot="1">
      <c r="A50" s="93"/>
      <c r="B50" s="136">
        <v>43500</v>
      </c>
      <c r="C50" s="129"/>
      <c r="D50" s="233" t="str">
        <f>E6</f>
        <v>TSG Trippstadt (A)</v>
      </c>
      <c r="E50" s="228" t="str">
        <f>E3</f>
        <v>Erlenbach/Morlautern</v>
      </c>
      <c r="F50" s="97">
        <v>26</v>
      </c>
      <c r="G50" s="98">
        <v>24</v>
      </c>
      <c r="H50" s="95">
        <v>21</v>
      </c>
      <c r="I50" s="96">
        <v>25</v>
      </c>
      <c r="J50" s="97">
        <v>25</v>
      </c>
      <c r="K50" s="98">
        <v>21</v>
      </c>
      <c r="L50" s="95">
        <v>25</v>
      </c>
      <c r="M50" s="96">
        <v>20</v>
      </c>
      <c r="N50" s="97"/>
      <c r="O50" s="98"/>
      <c r="P50" s="101">
        <f>IF(F50="","",F50+H50+J50+L50+N50)</f>
        <v>97</v>
      </c>
      <c r="Q50" s="102">
        <f t="shared" ref="Q50:Q59" si="36">IF(G50="","",G50+I50+K50+M50+O50)</f>
        <v>90</v>
      </c>
      <c r="R50" s="101">
        <f>IF(F50="","",AQ50+AS50+AU50+AW50+AY50)</f>
        <v>3</v>
      </c>
      <c r="S50" s="102">
        <f t="shared" ref="S50:S59" si="37">IF(G50="","",AR50+AT50+AV50+AX50+AZ50)</f>
        <v>1</v>
      </c>
      <c r="T50" s="103">
        <f t="shared" si="32"/>
        <v>3</v>
      </c>
      <c r="U50" s="104">
        <f t="shared" si="33"/>
        <v>0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8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9">IF(F50&gt;G50,1,0)</f>
        <v>1</v>
      </c>
      <c r="AR50" s="105">
        <f t="shared" ref="AR50:AR59" si="40">IF(G50&gt;F50,1,0)</f>
        <v>0</v>
      </c>
      <c r="AS50" s="14">
        <f t="shared" ref="AS50:AS59" si="41">IF(H50&gt;I50,1,0)</f>
        <v>0</v>
      </c>
      <c r="AT50" s="204">
        <f t="shared" ref="AT50:AT59" si="42">IF(I50&gt;H50,1,0)</f>
        <v>1</v>
      </c>
      <c r="AU50" s="105">
        <f t="shared" ref="AU50:AU59" si="43">IF(J50&gt;K50,1,0)</f>
        <v>1</v>
      </c>
      <c r="AV50" s="105">
        <f t="shared" ref="AV50:AV59" si="44">IF(K50&gt;J50,1,0)</f>
        <v>0</v>
      </c>
      <c r="AW50" s="14">
        <f t="shared" ref="AW50:AW59" si="45">IF(L50&gt;M50,1,0)</f>
        <v>1</v>
      </c>
      <c r="AX50" s="14">
        <f t="shared" ref="AX50:AX59" si="46">IF(M50&gt;L50,1,0)</f>
        <v>0</v>
      </c>
      <c r="AY50" s="105">
        <f t="shared" ref="AY50:AY59" si="47">IF(N50&gt;O50,1,0)</f>
        <v>0</v>
      </c>
      <c r="AZ50" s="105">
        <f t="shared" ref="AZ50:AZ59" si="48">IF(O50&gt;N50,1,0)</f>
        <v>0</v>
      </c>
      <c r="BA50" s="12">
        <f t="shared" si="29"/>
        <v>1</v>
      </c>
      <c r="BB50" s="12">
        <f t="shared" si="30"/>
        <v>0</v>
      </c>
      <c r="BC50" s="12">
        <f t="shared" si="31"/>
        <v>0</v>
      </c>
      <c r="BD50" s="12">
        <f t="shared" si="34"/>
        <v>0</v>
      </c>
      <c r="BE50" s="12">
        <f>IF(U39=3,1,0)</f>
        <v>1</v>
      </c>
      <c r="BF50" s="12">
        <f>IF(U39=2,1,0)</f>
        <v>0</v>
      </c>
      <c r="BG50" s="12">
        <f>IF(U39=1,1,0)</f>
        <v>0</v>
      </c>
      <c r="BH50" s="12">
        <f>IF(AND(U39=0,T39&lt;&gt;0),1,0)</f>
        <v>0</v>
      </c>
      <c r="BI50" s="14"/>
    </row>
    <row r="51" spans="1:61" ht="13.5" customHeight="1" thickBot="1">
      <c r="A51" s="106"/>
      <c r="B51" s="137">
        <v>43556</v>
      </c>
      <c r="C51" s="162"/>
      <c r="D51" s="234" t="str">
        <f>D50</f>
        <v>TSG Trippstadt (A)</v>
      </c>
      <c r="E51" s="230" t="str">
        <f>E9</f>
        <v>TV Otterberg</v>
      </c>
      <c r="F51" s="110">
        <v>22</v>
      </c>
      <c r="G51" s="111">
        <v>25</v>
      </c>
      <c r="H51" s="108">
        <v>21</v>
      </c>
      <c r="I51" s="109">
        <v>25</v>
      </c>
      <c r="J51" s="110">
        <v>25</v>
      </c>
      <c r="K51" s="111">
        <v>10</v>
      </c>
      <c r="L51" s="108">
        <v>25</v>
      </c>
      <c r="M51" s="109">
        <v>21</v>
      </c>
      <c r="N51" s="110">
        <v>11</v>
      </c>
      <c r="O51" s="111">
        <v>15</v>
      </c>
      <c r="P51" s="114">
        <f t="shared" ref="P51:P59" si="49">IF(F51="","",F51+H51+J51+L51+N51)</f>
        <v>104</v>
      </c>
      <c r="Q51" s="115">
        <f t="shared" si="36"/>
        <v>96</v>
      </c>
      <c r="R51" s="114">
        <f t="shared" ref="R51:R59" si="50">IF(F51="","",AQ51+AS51+AU51+AW51+AY51)</f>
        <v>2</v>
      </c>
      <c r="S51" s="115">
        <f t="shared" si="37"/>
        <v>3</v>
      </c>
      <c r="T51" s="103">
        <f t="shared" si="32"/>
        <v>1</v>
      </c>
      <c r="U51" s="104">
        <f t="shared" si="33"/>
        <v>2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t="shared" ca="1" si="38"/>
        <v/>
      </c>
      <c r="AN51" s="367"/>
      <c r="AO51" s="368" t="str">
        <f t="shared" ref="AO51:AO59" ca="1" si="51">IF(U51&lt;&gt;"","",IF(C51="","",IF(C51&lt;TODAY(),"offen","")))</f>
        <v/>
      </c>
      <c r="AP51" s="368"/>
      <c r="AQ51" s="105">
        <f t="shared" si="39"/>
        <v>0</v>
      </c>
      <c r="AR51" s="105">
        <f t="shared" si="40"/>
        <v>1</v>
      </c>
      <c r="AS51" s="14">
        <f t="shared" si="41"/>
        <v>0</v>
      </c>
      <c r="AT51" s="204">
        <f t="shared" si="42"/>
        <v>1</v>
      </c>
      <c r="AU51" s="105">
        <f t="shared" si="43"/>
        <v>1</v>
      </c>
      <c r="AV51" s="105">
        <f t="shared" si="44"/>
        <v>0</v>
      </c>
      <c r="AW51" s="14">
        <f t="shared" si="45"/>
        <v>1</v>
      </c>
      <c r="AX51" s="14">
        <f t="shared" si="46"/>
        <v>0</v>
      </c>
      <c r="AY51" s="105">
        <f t="shared" si="47"/>
        <v>0</v>
      </c>
      <c r="AZ51" s="105">
        <f t="shared" si="48"/>
        <v>1</v>
      </c>
      <c r="BA51" s="12">
        <f t="shared" si="29"/>
        <v>0</v>
      </c>
      <c r="BB51" s="12">
        <f t="shared" si="30"/>
        <v>0</v>
      </c>
      <c r="BC51" s="12">
        <f t="shared" si="31"/>
        <v>1</v>
      </c>
      <c r="BD51" s="12">
        <f t="shared" si="34"/>
        <v>0</v>
      </c>
      <c r="BE51" s="12">
        <f>IF(U62=3,1,0)</f>
        <v>0</v>
      </c>
      <c r="BF51" s="12">
        <f>IF(U62=2,1,0)</f>
        <v>0</v>
      </c>
      <c r="BG51" s="12">
        <f>IF(U62=1,1,0)</f>
        <v>0</v>
      </c>
      <c r="BH51" s="12">
        <f>IF(AND(U62=0,T62&lt;&gt;0),1,0)</f>
        <v>1</v>
      </c>
      <c r="BI51" s="14"/>
    </row>
    <row r="52" spans="1:61" ht="13.5" customHeight="1" thickBot="1">
      <c r="A52" s="106"/>
      <c r="B52" s="137">
        <v>43591</v>
      </c>
      <c r="C52" s="162"/>
      <c r="D52" s="234" t="str">
        <f t="shared" ref="D52:D59" si="52">D51</f>
        <v>TSG Trippstadt (A)</v>
      </c>
      <c r="E52" s="230" t="str">
        <f>E12</f>
        <v>Rodenbach/Weilerbach</v>
      </c>
      <c r="F52" s="110">
        <v>23</v>
      </c>
      <c r="G52" s="111">
        <v>25</v>
      </c>
      <c r="H52" s="108">
        <v>19</v>
      </c>
      <c r="I52" s="109">
        <v>25</v>
      </c>
      <c r="J52" s="110">
        <v>25</v>
      </c>
      <c r="K52" s="111">
        <v>21</v>
      </c>
      <c r="L52" s="108">
        <v>25</v>
      </c>
      <c r="M52" s="109">
        <v>22</v>
      </c>
      <c r="N52" s="110">
        <v>15</v>
      </c>
      <c r="O52" s="111">
        <v>17</v>
      </c>
      <c r="P52" s="114">
        <f t="shared" si="49"/>
        <v>107</v>
      </c>
      <c r="Q52" s="115">
        <f t="shared" si="36"/>
        <v>110</v>
      </c>
      <c r="R52" s="114">
        <f t="shared" si="50"/>
        <v>2</v>
      </c>
      <c r="S52" s="115">
        <f t="shared" si="37"/>
        <v>3</v>
      </c>
      <c r="T52" s="103">
        <f t="shared" si="32"/>
        <v>1</v>
      </c>
      <c r="U52" s="104">
        <f t="shared" si="33"/>
        <v>2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8"/>
        <v/>
      </c>
      <c r="AN52" s="367"/>
      <c r="AO52" s="368" t="str">
        <f t="shared" ca="1" si="51"/>
        <v/>
      </c>
      <c r="AP52" s="368"/>
      <c r="AQ52" s="105">
        <f t="shared" si="39"/>
        <v>0</v>
      </c>
      <c r="AR52" s="105">
        <f t="shared" si="40"/>
        <v>1</v>
      </c>
      <c r="AS52" s="14">
        <f t="shared" si="41"/>
        <v>0</v>
      </c>
      <c r="AT52" s="204">
        <f t="shared" si="42"/>
        <v>1</v>
      </c>
      <c r="AU52" s="105">
        <f t="shared" si="43"/>
        <v>1</v>
      </c>
      <c r="AV52" s="105">
        <f t="shared" si="44"/>
        <v>0</v>
      </c>
      <c r="AW52" s="14">
        <f t="shared" si="45"/>
        <v>1</v>
      </c>
      <c r="AX52" s="14">
        <f t="shared" si="46"/>
        <v>0</v>
      </c>
      <c r="AY52" s="105">
        <f t="shared" si="47"/>
        <v>0</v>
      </c>
      <c r="AZ52" s="105">
        <f t="shared" si="48"/>
        <v>1</v>
      </c>
      <c r="BA52" s="12">
        <f t="shared" si="29"/>
        <v>0</v>
      </c>
      <c r="BB52" s="12">
        <f t="shared" si="30"/>
        <v>0</v>
      </c>
      <c r="BC52" s="12">
        <f t="shared" si="31"/>
        <v>1</v>
      </c>
      <c r="BD52" s="12">
        <f t="shared" si="34"/>
        <v>0</v>
      </c>
      <c r="BE52" s="12">
        <f>IF(U73=3,1,0)</f>
        <v>0</v>
      </c>
      <c r="BF52" s="12">
        <f>IF(U73=2,1,0)</f>
        <v>0</v>
      </c>
      <c r="BG52" s="12">
        <f>IF(U73=1,1,0)</f>
        <v>0</v>
      </c>
      <c r="BH52" s="12">
        <f>IF(AND(U73=0,T73&lt;&gt;0),1,0)</f>
        <v>1</v>
      </c>
      <c r="BI52" s="14"/>
    </row>
    <row r="53" spans="1:61" ht="13.5" customHeight="1" thickBot="1">
      <c r="A53" s="106"/>
      <c r="B53" s="137">
        <v>43479</v>
      </c>
      <c r="C53" s="162"/>
      <c r="D53" s="234" t="str">
        <f t="shared" si="52"/>
        <v>TSG Trippstadt (A)</v>
      </c>
      <c r="E53" s="230" t="str">
        <f>E15</f>
        <v>Roßbach/Olsbrücken</v>
      </c>
      <c r="F53" s="110">
        <v>25</v>
      </c>
      <c r="G53" s="111">
        <v>19</v>
      </c>
      <c r="H53" s="108">
        <v>25</v>
      </c>
      <c r="I53" s="109">
        <v>15</v>
      </c>
      <c r="J53" s="110">
        <v>25</v>
      </c>
      <c r="K53" s="111">
        <v>14</v>
      </c>
      <c r="L53" s="108"/>
      <c r="M53" s="109"/>
      <c r="N53" s="110"/>
      <c r="O53" s="111"/>
      <c r="P53" s="114">
        <f t="shared" si="49"/>
        <v>75</v>
      </c>
      <c r="Q53" s="115">
        <f t="shared" si="36"/>
        <v>48</v>
      </c>
      <c r="R53" s="114">
        <f t="shared" si="50"/>
        <v>3</v>
      </c>
      <c r="S53" s="115">
        <f t="shared" si="37"/>
        <v>0</v>
      </c>
      <c r="T53" s="103">
        <f t="shared" si="32"/>
        <v>3</v>
      </c>
      <c r="U53" s="104">
        <f t="shared" si="33"/>
        <v>0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t="shared" ca="1" si="38"/>
        <v/>
      </c>
      <c r="AN53" s="372"/>
      <c r="AO53" s="368" t="str">
        <f t="shared" ca="1" si="51"/>
        <v/>
      </c>
      <c r="AP53" s="368"/>
      <c r="AQ53" s="105">
        <f t="shared" si="39"/>
        <v>1</v>
      </c>
      <c r="AR53" s="105">
        <f t="shared" si="40"/>
        <v>0</v>
      </c>
      <c r="AS53" s="14">
        <f t="shared" si="41"/>
        <v>1</v>
      </c>
      <c r="AT53" s="204">
        <f t="shared" si="42"/>
        <v>0</v>
      </c>
      <c r="AU53" s="105">
        <f t="shared" si="43"/>
        <v>1</v>
      </c>
      <c r="AV53" s="105">
        <f t="shared" si="44"/>
        <v>0</v>
      </c>
      <c r="AW53" s="14">
        <f t="shared" si="45"/>
        <v>0</v>
      </c>
      <c r="AX53" s="14">
        <f t="shared" si="46"/>
        <v>0</v>
      </c>
      <c r="AY53" s="105">
        <f t="shared" si="47"/>
        <v>0</v>
      </c>
      <c r="AZ53" s="105">
        <f t="shared" si="48"/>
        <v>0</v>
      </c>
      <c r="BA53" s="12">
        <f t="shared" si="29"/>
        <v>1</v>
      </c>
      <c r="BB53" s="12">
        <f t="shared" si="30"/>
        <v>0</v>
      </c>
      <c r="BC53" s="12">
        <f t="shared" si="31"/>
        <v>0</v>
      </c>
      <c r="BD53" s="12">
        <f t="shared" si="34"/>
        <v>0</v>
      </c>
      <c r="BE53" s="12">
        <f>IF(U84=3,1,0)</f>
        <v>1</v>
      </c>
      <c r="BF53" s="12">
        <f>IF(U84=2,1,0)</f>
        <v>0</v>
      </c>
      <c r="BG53" s="12">
        <f>IF(U84=1,1,0)</f>
        <v>0</v>
      </c>
      <c r="BH53" s="12">
        <f>IF(AND(U84=0,T84&lt;&gt;0),1,0)</f>
        <v>0</v>
      </c>
      <c r="BI53" s="14"/>
    </row>
    <row r="54" spans="1:61" ht="13.5" hidden="1" customHeight="1" thickBot="1">
      <c r="A54" s="106"/>
      <c r="B54" s="137"/>
      <c r="C54" s="130"/>
      <c r="D54" s="234" t="str">
        <f t="shared" si="52"/>
        <v>TSG Trippstadt (A)</v>
      </c>
      <c r="E54" s="230" t="str">
        <f>E18</f>
        <v>VfB Weilerbach</v>
      </c>
      <c r="F54" s="110"/>
      <c r="G54" s="111"/>
      <c r="H54" s="108"/>
      <c r="I54" s="109"/>
      <c r="J54" s="110"/>
      <c r="K54" s="111"/>
      <c r="L54" s="108"/>
      <c r="M54" s="109"/>
      <c r="N54" s="110"/>
      <c r="O54" s="111"/>
      <c r="P54" s="114" t="str">
        <f t="shared" si="49"/>
        <v/>
      </c>
      <c r="Q54" s="115" t="str">
        <f t="shared" si="36"/>
        <v/>
      </c>
      <c r="R54" s="114" t="str">
        <f t="shared" si="50"/>
        <v/>
      </c>
      <c r="S54" s="115" t="str">
        <f t="shared" si="37"/>
        <v/>
      </c>
      <c r="T54" s="103">
        <f t="shared" si="32"/>
        <v>0</v>
      </c>
      <c r="U54" s="104">
        <f t="shared" si="33"/>
        <v>0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8"/>
        <v/>
      </c>
      <c r="AN54" s="367"/>
      <c r="AO54" s="368" t="str">
        <f t="shared" ca="1" si="51"/>
        <v/>
      </c>
      <c r="AP54" s="368"/>
      <c r="AQ54" s="105">
        <f t="shared" si="39"/>
        <v>0</v>
      </c>
      <c r="AR54" s="105">
        <f t="shared" si="40"/>
        <v>0</v>
      </c>
      <c r="AS54" s="14">
        <f t="shared" si="41"/>
        <v>0</v>
      </c>
      <c r="AT54" s="204">
        <f t="shared" si="42"/>
        <v>0</v>
      </c>
      <c r="AU54" s="105">
        <f t="shared" si="43"/>
        <v>0</v>
      </c>
      <c r="AV54" s="105">
        <f t="shared" si="44"/>
        <v>0</v>
      </c>
      <c r="AW54" s="14">
        <f t="shared" si="45"/>
        <v>0</v>
      </c>
      <c r="AX54" s="14">
        <f t="shared" si="46"/>
        <v>0</v>
      </c>
      <c r="AY54" s="105">
        <f t="shared" si="47"/>
        <v>0</v>
      </c>
      <c r="AZ54" s="105">
        <f t="shared" si="48"/>
        <v>0</v>
      </c>
      <c r="BA54" s="12">
        <f t="shared" si="29"/>
        <v>0</v>
      </c>
      <c r="BB54" s="12">
        <f t="shared" si="30"/>
        <v>0</v>
      </c>
      <c r="BC54" s="12">
        <f t="shared" si="31"/>
        <v>0</v>
      </c>
      <c r="BD54" s="12">
        <f t="shared" si="34"/>
        <v>0</v>
      </c>
      <c r="BE54" s="12">
        <f>IF(U95=3,1,0)</f>
        <v>0</v>
      </c>
      <c r="BF54" s="12">
        <f>IF(U95=2,1,0)</f>
        <v>0</v>
      </c>
      <c r="BG54" s="12">
        <f>IF(U95=1,1,0)</f>
        <v>0</v>
      </c>
      <c r="BH54" s="12">
        <f>IF(AND(U95=0,T95&lt;&gt;0),1,0)</f>
        <v>0</v>
      </c>
      <c r="BI54" s="14"/>
    </row>
    <row r="55" spans="1:61" ht="13.5" hidden="1" customHeight="1" thickBot="1">
      <c r="A55" s="106"/>
      <c r="B55" s="137"/>
      <c r="C55" s="130"/>
      <c r="D55" s="234" t="str">
        <f t="shared" si="52"/>
        <v>TSG Trippstadt (A)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9"/>
        <v/>
      </c>
      <c r="Q55" s="115" t="str">
        <f t="shared" si="36"/>
        <v/>
      </c>
      <c r="R55" s="114" t="str">
        <f t="shared" si="50"/>
        <v/>
      </c>
      <c r="S55" s="115" t="str">
        <f t="shared" si="37"/>
        <v/>
      </c>
      <c r="T55" s="103">
        <f t="shared" si="32"/>
        <v>0</v>
      </c>
      <c r="U55" s="104">
        <f t="shared" si="33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8"/>
        <v/>
      </c>
      <c r="AN55" s="367"/>
      <c r="AO55" s="368" t="str">
        <f t="shared" ca="1" si="51"/>
        <v/>
      </c>
      <c r="AP55" s="368"/>
      <c r="AQ55" s="105">
        <f t="shared" si="39"/>
        <v>0</v>
      </c>
      <c r="AR55" s="105">
        <f t="shared" si="40"/>
        <v>0</v>
      </c>
      <c r="AS55" s="14">
        <f t="shared" si="41"/>
        <v>0</v>
      </c>
      <c r="AT55" s="204">
        <f t="shared" si="42"/>
        <v>0</v>
      </c>
      <c r="AU55" s="105">
        <f t="shared" si="43"/>
        <v>0</v>
      </c>
      <c r="AV55" s="105">
        <f t="shared" si="44"/>
        <v>0</v>
      </c>
      <c r="AW55" s="14">
        <f t="shared" si="45"/>
        <v>0</v>
      </c>
      <c r="AX55" s="14">
        <f t="shared" si="46"/>
        <v>0</v>
      </c>
      <c r="AY55" s="105">
        <f t="shared" si="47"/>
        <v>0</v>
      </c>
      <c r="AZ55" s="105">
        <f t="shared" si="48"/>
        <v>0</v>
      </c>
      <c r="BA55" s="12">
        <f t="shared" si="29"/>
        <v>0</v>
      </c>
      <c r="BB55" s="12">
        <f t="shared" si="30"/>
        <v>0</v>
      </c>
      <c r="BC55" s="12">
        <f t="shared" si="31"/>
        <v>0</v>
      </c>
      <c r="BD55" s="12">
        <f t="shared" si="34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3.5" hidden="1" customHeight="1" thickBot="1">
      <c r="A56" s="106"/>
      <c r="B56" s="137"/>
      <c r="C56" s="130"/>
      <c r="D56" s="234" t="str">
        <f t="shared" si="52"/>
        <v>TSG Trippstadt (A)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9"/>
        <v/>
      </c>
      <c r="Q56" s="115" t="str">
        <f t="shared" si="36"/>
        <v/>
      </c>
      <c r="R56" s="114" t="str">
        <f t="shared" si="50"/>
        <v/>
      </c>
      <c r="S56" s="115" t="str">
        <f t="shared" si="37"/>
        <v/>
      </c>
      <c r="T56" s="103">
        <f t="shared" si="32"/>
        <v>0</v>
      </c>
      <c r="U56" s="104">
        <f t="shared" si="33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8"/>
        <v/>
      </c>
      <c r="AN56" s="367"/>
      <c r="AO56" s="368" t="str">
        <f t="shared" ca="1" si="51"/>
        <v/>
      </c>
      <c r="AP56" s="368"/>
      <c r="AQ56" s="105">
        <f t="shared" si="39"/>
        <v>0</v>
      </c>
      <c r="AR56" s="105">
        <f t="shared" si="40"/>
        <v>0</v>
      </c>
      <c r="AS56" s="14">
        <f t="shared" si="41"/>
        <v>0</v>
      </c>
      <c r="AT56" s="204">
        <f t="shared" si="42"/>
        <v>0</v>
      </c>
      <c r="AU56" s="105">
        <f t="shared" si="43"/>
        <v>0</v>
      </c>
      <c r="AV56" s="105">
        <f t="shared" si="44"/>
        <v>0</v>
      </c>
      <c r="AW56" s="14">
        <f t="shared" si="45"/>
        <v>0</v>
      </c>
      <c r="AX56" s="14">
        <f t="shared" si="46"/>
        <v>0</v>
      </c>
      <c r="AY56" s="105">
        <f t="shared" si="47"/>
        <v>0</v>
      </c>
      <c r="AZ56" s="105">
        <f t="shared" si="48"/>
        <v>0</v>
      </c>
      <c r="BA56" s="12">
        <f t="shared" si="29"/>
        <v>0</v>
      </c>
      <c r="BB56" s="12">
        <f t="shared" si="30"/>
        <v>0</v>
      </c>
      <c r="BC56" s="12">
        <f t="shared" si="31"/>
        <v>0</v>
      </c>
      <c r="BD56" s="12">
        <f t="shared" si="34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3.5" hidden="1" customHeight="1" thickBot="1">
      <c r="A57" s="106"/>
      <c r="B57" s="137"/>
      <c r="C57" s="130"/>
      <c r="D57" s="234" t="str">
        <f t="shared" si="52"/>
        <v>TSG Trippstadt (A)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9"/>
        <v/>
      </c>
      <c r="Q57" s="115" t="str">
        <f t="shared" si="36"/>
        <v/>
      </c>
      <c r="R57" s="114" t="str">
        <f t="shared" si="50"/>
        <v/>
      </c>
      <c r="S57" s="115" t="str">
        <f t="shared" si="37"/>
        <v/>
      </c>
      <c r="T57" s="103">
        <f t="shared" si="32"/>
        <v>0</v>
      </c>
      <c r="U57" s="104">
        <f t="shared" si="33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8"/>
        <v/>
      </c>
      <c r="AN57" s="367"/>
      <c r="AO57" s="368" t="str">
        <f t="shared" ca="1" si="51"/>
        <v/>
      </c>
      <c r="AP57" s="368"/>
      <c r="AQ57" s="105">
        <f t="shared" si="39"/>
        <v>0</v>
      </c>
      <c r="AR57" s="105">
        <f t="shared" si="40"/>
        <v>0</v>
      </c>
      <c r="AS57" s="14">
        <f t="shared" si="41"/>
        <v>0</v>
      </c>
      <c r="AT57" s="204">
        <f t="shared" si="42"/>
        <v>0</v>
      </c>
      <c r="AU57" s="105">
        <f t="shared" si="43"/>
        <v>0</v>
      </c>
      <c r="AV57" s="105">
        <f t="shared" si="44"/>
        <v>0</v>
      </c>
      <c r="AW57" s="14">
        <f t="shared" si="45"/>
        <v>0</v>
      </c>
      <c r="AX57" s="14">
        <f t="shared" si="46"/>
        <v>0</v>
      </c>
      <c r="AY57" s="105">
        <f t="shared" si="47"/>
        <v>0</v>
      </c>
      <c r="AZ57" s="105">
        <f t="shared" si="48"/>
        <v>0</v>
      </c>
      <c r="BA57" s="12">
        <f t="shared" si="29"/>
        <v>0</v>
      </c>
      <c r="BB57" s="12">
        <f t="shared" si="30"/>
        <v>0</v>
      </c>
      <c r="BC57" s="12">
        <f t="shared" si="31"/>
        <v>0</v>
      </c>
      <c r="BD57" s="12">
        <f t="shared" si="34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3.5" hidden="1" customHeight="1" thickBot="1">
      <c r="A58" s="106"/>
      <c r="B58" s="137"/>
      <c r="C58" s="130"/>
      <c r="D58" s="234" t="str">
        <f t="shared" si="52"/>
        <v>TSG Trippstadt (A)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9"/>
        <v/>
      </c>
      <c r="Q58" s="115" t="str">
        <f t="shared" si="36"/>
        <v/>
      </c>
      <c r="R58" s="114" t="str">
        <f t="shared" si="50"/>
        <v/>
      </c>
      <c r="S58" s="115" t="str">
        <f t="shared" si="37"/>
        <v/>
      </c>
      <c r="T58" s="103">
        <f t="shared" si="32"/>
        <v>0</v>
      </c>
      <c r="U58" s="104">
        <f t="shared" si="33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8"/>
        <v/>
      </c>
      <c r="AN58" s="367"/>
      <c r="AO58" s="368" t="str">
        <f t="shared" ca="1" si="51"/>
        <v/>
      </c>
      <c r="AP58" s="368"/>
      <c r="AQ58" s="105">
        <f t="shared" si="39"/>
        <v>0</v>
      </c>
      <c r="AR58" s="105">
        <f t="shared" si="40"/>
        <v>0</v>
      </c>
      <c r="AS58" s="14">
        <f t="shared" si="41"/>
        <v>0</v>
      </c>
      <c r="AT58" s="204">
        <f t="shared" si="42"/>
        <v>0</v>
      </c>
      <c r="AU58" s="105">
        <f t="shared" si="43"/>
        <v>0</v>
      </c>
      <c r="AV58" s="105">
        <f t="shared" si="44"/>
        <v>0</v>
      </c>
      <c r="AW58" s="14">
        <f t="shared" si="45"/>
        <v>0</v>
      </c>
      <c r="AX58" s="14">
        <f t="shared" si="46"/>
        <v>0</v>
      </c>
      <c r="AY58" s="105">
        <f t="shared" si="47"/>
        <v>0</v>
      </c>
      <c r="AZ58" s="105">
        <f t="shared" si="48"/>
        <v>0</v>
      </c>
      <c r="BA58" s="12">
        <f t="shared" si="29"/>
        <v>0</v>
      </c>
      <c r="BB58" s="12">
        <f t="shared" si="30"/>
        <v>0</v>
      </c>
      <c r="BC58" s="12">
        <f t="shared" si="31"/>
        <v>0</v>
      </c>
      <c r="BD58" s="12">
        <f t="shared" si="34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3.5" hidden="1" customHeight="1" thickBot="1">
      <c r="A59" s="116"/>
      <c r="B59" s="138"/>
      <c r="C59" s="131"/>
      <c r="D59" s="235" t="str">
        <f t="shared" si="52"/>
        <v>TSG Trippstadt (A)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9"/>
        <v/>
      </c>
      <c r="Q59" s="125" t="str">
        <f t="shared" si="36"/>
        <v/>
      </c>
      <c r="R59" s="124" t="str">
        <f t="shared" si="50"/>
        <v/>
      </c>
      <c r="S59" s="125" t="str">
        <f t="shared" si="37"/>
        <v/>
      </c>
      <c r="T59" s="103">
        <f t="shared" si="32"/>
        <v>0</v>
      </c>
      <c r="U59" s="104">
        <f t="shared" si="33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8"/>
        <v/>
      </c>
      <c r="AN59" s="370"/>
      <c r="AO59" s="371" t="str">
        <f t="shared" ca="1" si="51"/>
        <v/>
      </c>
      <c r="AP59" s="371"/>
      <c r="AQ59" s="105">
        <f t="shared" si="39"/>
        <v>0</v>
      </c>
      <c r="AR59" s="105">
        <f t="shared" si="40"/>
        <v>0</v>
      </c>
      <c r="AS59" s="14">
        <f t="shared" si="41"/>
        <v>0</v>
      </c>
      <c r="AT59" s="204">
        <f t="shared" si="42"/>
        <v>0</v>
      </c>
      <c r="AU59" s="105">
        <f t="shared" si="43"/>
        <v>0</v>
      </c>
      <c r="AV59" s="105">
        <f t="shared" si="44"/>
        <v>0</v>
      </c>
      <c r="AW59" s="14">
        <f t="shared" si="45"/>
        <v>0</v>
      </c>
      <c r="AX59" s="14">
        <f t="shared" si="46"/>
        <v>0</v>
      </c>
      <c r="AY59" s="105">
        <f t="shared" si="47"/>
        <v>0</v>
      </c>
      <c r="AZ59" s="105">
        <f t="shared" si="48"/>
        <v>0</v>
      </c>
      <c r="BA59" s="12">
        <f t="shared" si="29"/>
        <v>0</v>
      </c>
      <c r="BB59" s="12">
        <f t="shared" si="30"/>
        <v>0</v>
      </c>
      <c r="BC59" s="12">
        <f t="shared" si="31"/>
        <v>0</v>
      </c>
      <c r="BD59" s="12">
        <f t="shared" si="34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3.5" customHeight="1" thickBot="1">
      <c r="A60" s="13"/>
      <c r="C60" s="14"/>
      <c r="D60" s="218"/>
      <c r="E60" s="218"/>
      <c r="T60" s="103">
        <f t="shared" si="32"/>
        <v>0</v>
      </c>
      <c r="U60" s="104">
        <f t="shared" si="33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3">SUM(BA50:BA59)</f>
        <v>2</v>
      </c>
      <c r="BB60" s="128">
        <f t="shared" si="53"/>
        <v>0</v>
      </c>
      <c r="BC60" s="128">
        <f t="shared" si="53"/>
        <v>2</v>
      </c>
      <c r="BD60" s="128">
        <f t="shared" si="53"/>
        <v>0</v>
      </c>
      <c r="BE60" s="128">
        <f t="shared" si="53"/>
        <v>2</v>
      </c>
      <c r="BF60" s="128">
        <f t="shared" si="53"/>
        <v>0</v>
      </c>
      <c r="BG60" s="128">
        <f t="shared" si="53"/>
        <v>0</v>
      </c>
      <c r="BH60" s="128">
        <f t="shared" si="53"/>
        <v>2</v>
      </c>
      <c r="BI60" s="14">
        <f>SUM(BA60:BH60)</f>
        <v>8</v>
      </c>
    </row>
    <row r="61" spans="1:61" ht="13.5" customHeight="1" thickBot="1">
      <c r="A61" s="93"/>
      <c r="B61" s="137">
        <v>43361</v>
      </c>
      <c r="C61" s="129"/>
      <c r="D61" s="233" t="str">
        <f>E9</f>
        <v>TV Otterberg</v>
      </c>
      <c r="E61" s="228" t="str">
        <f>E3</f>
        <v>Erlenbach/Morlautern</v>
      </c>
      <c r="F61" s="97">
        <v>25</v>
      </c>
      <c r="G61" s="98">
        <v>13</v>
      </c>
      <c r="H61" s="95">
        <v>25</v>
      </c>
      <c r="I61" s="96">
        <v>18</v>
      </c>
      <c r="J61" s="97">
        <v>23</v>
      </c>
      <c r="K61" s="98">
        <v>25</v>
      </c>
      <c r="L61" s="95">
        <v>25</v>
      </c>
      <c r="M61" s="96">
        <v>12</v>
      </c>
      <c r="N61" s="97"/>
      <c r="O61" s="98"/>
      <c r="P61" s="101">
        <f>IF(F61="","",F61+H61+J61+L61+N61)</f>
        <v>98</v>
      </c>
      <c r="Q61" s="102">
        <f t="shared" ref="Q61:Q70" si="54">IF(G61="","",G61+I61+K61+M61+O61)</f>
        <v>68</v>
      </c>
      <c r="R61" s="101">
        <f>IF(F61="","",AQ61+AS61+AU61+AW61+AY61)</f>
        <v>3</v>
      </c>
      <c r="S61" s="102">
        <f t="shared" ref="S61:S70" si="55">IF(G61="","",AR61+AT61+AV61+AX61+AZ61)</f>
        <v>1</v>
      </c>
      <c r="T61" s="103">
        <f t="shared" si="32"/>
        <v>3</v>
      </c>
      <c r="U61" s="104">
        <f t="shared" si="33"/>
        <v>0</v>
      </c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4" t="str">
        <f t="shared" ref="AM61:AM70" ca="1" si="56">IF(U61&lt;&gt;"","",IF(C61&lt;&gt;"","verlegt",IF(B61&lt;TODAY(),"offen","")))</f>
        <v/>
      </c>
      <c r="AN61" s="374"/>
      <c r="AO61" s="375" t="str">
        <f ca="1">IF(U61&lt;&gt;"","",IF(C61="","",IF(C61&lt;TODAY(),"offen","")))</f>
        <v/>
      </c>
      <c r="AP61" s="375"/>
      <c r="AQ61" s="105">
        <f t="shared" ref="AQ61:AQ70" si="57">IF(F61&gt;G61,1,0)</f>
        <v>1</v>
      </c>
      <c r="AR61" s="105">
        <f t="shared" ref="AR61:AR70" si="58">IF(G61&gt;F61,1,0)</f>
        <v>0</v>
      </c>
      <c r="AS61" s="14">
        <f t="shared" ref="AS61:AS70" si="59">IF(H61&gt;I61,1,0)</f>
        <v>1</v>
      </c>
      <c r="AT61" s="204">
        <f t="shared" ref="AT61:AT70" si="60">IF(I61&gt;H61,1,0)</f>
        <v>0</v>
      </c>
      <c r="AU61" s="105">
        <f t="shared" ref="AU61:AU70" si="61">IF(J61&gt;K61,1,0)</f>
        <v>0</v>
      </c>
      <c r="AV61" s="105">
        <f t="shared" ref="AV61:AV70" si="62">IF(K61&gt;J61,1,0)</f>
        <v>1</v>
      </c>
      <c r="AW61" s="14">
        <f t="shared" ref="AW61:AW70" si="63">IF(L61&gt;M61,1,0)</f>
        <v>1</v>
      </c>
      <c r="AX61" s="14">
        <f t="shared" ref="AX61:AX70" si="64">IF(M61&gt;L61,1,0)</f>
        <v>0</v>
      </c>
      <c r="AY61" s="105">
        <f t="shared" ref="AY61:AY70" si="65">IF(N61&gt;O61,1,0)</f>
        <v>0</v>
      </c>
      <c r="AZ61" s="105">
        <f t="shared" ref="AZ61:AZ70" si="66">IF(O61&gt;N61,1,0)</f>
        <v>0</v>
      </c>
      <c r="BA61" s="12">
        <f t="shared" si="29"/>
        <v>1</v>
      </c>
      <c r="BB61" s="12">
        <f t="shared" si="30"/>
        <v>0</v>
      </c>
      <c r="BC61" s="12">
        <f t="shared" si="31"/>
        <v>0</v>
      </c>
      <c r="BD61" s="12">
        <f t="shared" si="34"/>
        <v>0</v>
      </c>
      <c r="BE61" s="12">
        <f>IF(U40=3,1,0)</f>
        <v>0</v>
      </c>
      <c r="BF61" s="12">
        <f>IF(U40=2,1,0)</f>
        <v>0</v>
      </c>
      <c r="BG61" s="12">
        <f>IF(U40=1,1,0)</f>
        <v>0</v>
      </c>
      <c r="BH61" s="12">
        <f>IF(AND(U40=0,T40&lt;&gt;0),1,0)</f>
        <v>1</v>
      </c>
      <c r="BI61" s="14"/>
    </row>
    <row r="62" spans="1:61" ht="13.5" customHeight="1" thickBot="1">
      <c r="A62" s="106"/>
      <c r="B62" s="137">
        <v>43410</v>
      </c>
      <c r="C62" s="162"/>
      <c r="D62" s="234" t="str">
        <f>D61</f>
        <v>TV Otterberg</v>
      </c>
      <c r="E62" s="230" t="str">
        <f>E6</f>
        <v>TSG Trippstadt (A)</v>
      </c>
      <c r="F62" s="110">
        <v>25</v>
      </c>
      <c r="G62" s="111">
        <v>22</v>
      </c>
      <c r="H62" s="108">
        <v>25</v>
      </c>
      <c r="I62" s="109">
        <v>19</v>
      </c>
      <c r="J62" s="110">
        <v>25</v>
      </c>
      <c r="K62" s="111">
        <v>20</v>
      </c>
      <c r="L62" s="108"/>
      <c r="M62" s="109"/>
      <c r="N62" s="110"/>
      <c r="O62" s="111"/>
      <c r="P62" s="114">
        <f t="shared" ref="P62:P70" si="67">IF(F62="","",F62+H62+J62+L62+N62)</f>
        <v>75</v>
      </c>
      <c r="Q62" s="115">
        <f t="shared" si="54"/>
        <v>61</v>
      </c>
      <c r="R62" s="114">
        <f t="shared" ref="R62:R70" si="68">IF(F62="","",AQ62+AS62+AU62+AW62+AY62)</f>
        <v>3</v>
      </c>
      <c r="S62" s="115">
        <f t="shared" si="55"/>
        <v>0</v>
      </c>
      <c r="T62" s="103">
        <f t="shared" si="32"/>
        <v>3</v>
      </c>
      <c r="U62" s="104">
        <f t="shared" si="33"/>
        <v>0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6"/>
        <v/>
      </c>
      <c r="AN62" s="367"/>
      <c r="AO62" s="368" t="str">
        <f t="shared" ref="AO62:AO70" ca="1" si="69">IF(U62&lt;&gt;"","",IF(C62="","",IF(C62&lt;TODAY(),"offen","")))</f>
        <v/>
      </c>
      <c r="AP62" s="368"/>
      <c r="AQ62" s="105">
        <f t="shared" si="57"/>
        <v>1</v>
      </c>
      <c r="AR62" s="105">
        <f t="shared" si="58"/>
        <v>0</v>
      </c>
      <c r="AS62" s="14">
        <f t="shared" si="59"/>
        <v>1</v>
      </c>
      <c r="AT62" s="204">
        <f t="shared" si="60"/>
        <v>0</v>
      </c>
      <c r="AU62" s="105">
        <f t="shared" si="61"/>
        <v>1</v>
      </c>
      <c r="AV62" s="105">
        <f t="shared" si="62"/>
        <v>0</v>
      </c>
      <c r="AW62" s="14">
        <f t="shared" si="63"/>
        <v>0</v>
      </c>
      <c r="AX62" s="14">
        <f t="shared" si="64"/>
        <v>0</v>
      </c>
      <c r="AY62" s="105">
        <f t="shared" si="65"/>
        <v>0</v>
      </c>
      <c r="AZ62" s="105">
        <f t="shared" si="66"/>
        <v>0</v>
      </c>
      <c r="BA62" s="12">
        <f t="shared" si="29"/>
        <v>1</v>
      </c>
      <c r="BB62" s="12">
        <f t="shared" si="30"/>
        <v>0</v>
      </c>
      <c r="BC62" s="12">
        <f t="shared" si="31"/>
        <v>0</v>
      </c>
      <c r="BD62" s="12">
        <f t="shared" si="34"/>
        <v>0</v>
      </c>
      <c r="BE62" s="12">
        <f>IF(U51=3,1,0)</f>
        <v>0</v>
      </c>
      <c r="BF62" s="12">
        <f>IF(U51=2,1,0)</f>
        <v>1</v>
      </c>
      <c r="BG62" s="12">
        <f>IF(U51=1,1,0)</f>
        <v>0</v>
      </c>
      <c r="BH62" s="12">
        <f>IF(AND(U51=0,T51&lt;&gt;0),1,0)</f>
        <v>0</v>
      </c>
      <c r="BI62" s="14"/>
    </row>
    <row r="63" spans="1:61" ht="13.5" customHeight="1" thickBot="1">
      <c r="A63" s="106"/>
      <c r="B63" s="137">
        <v>43480</v>
      </c>
      <c r="C63" s="162"/>
      <c r="D63" s="234" t="str">
        <f t="shared" ref="D63:D70" si="70">D62</f>
        <v>TV Otterberg</v>
      </c>
      <c r="E63" s="230" t="str">
        <f>E12</f>
        <v>Rodenbach/Weilerbach</v>
      </c>
      <c r="F63" s="110">
        <v>7</v>
      </c>
      <c r="G63" s="111">
        <v>25</v>
      </c>
      <c r="H63" s="108">
        <v>15</v>
      </c>
      <c r="I63" s="109">
        <v>25</v>
      </c>
      <c r="J63" s="110">
        <v>27</v>
      </c>
      <c r="K63" s="111">
        <v>25</v>
      </c>
      <c r="L63" s="108">
        <v>10</v>
      </c>
      <c r="M63" s="109">
        <v>25</v>
      </c>
      <c r="N63" s="110"/>
      <c r="O63" s="111"/>
      <c r="P63" s="114">
        <f t="shared" si="67"/>
        <v>59</v>
      </c>
      <c r="Q63" s="115">
        <f t="shared" si="54"/>
        <v>100</v>
      </c>
      <c r="R63" s="114">
        <f t="shared" si="68"/>
        <v>1</v>
      </c>
      <c r="S63" s="115">
        <f t="shared" si="55"/>
        <v>3</v>
      </c>
      <c r="T63" s="103">
        <f t="shared" si="32"/>
        <v>0</v>
      </c>
      <c r="U63" s="104">
        <f t="shared" si="33"/>
        <v>3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6"/>
        <v/>
      </c>
      <c r="AN63" s="367"/>
      <c r="AO63" s="368" t="str">
        <f t="shared" ca="1" si="69"/>
        <v/>
      </c>
      <c r="AP63" s="368"/>
      <c r="AQ63" s="105">
        <f t="shared" si="57"/>
        <v>0</v>
      </c>
      <c r="AR63" s="105">
        <f t="shared" si="58"/>
        <v>1</v>
      </c>
      <c r="AS63" s="14">
        <f t="shared" si="59"/>
        <v>0</v>
      </c>
      <c r="AT63" s="204">
        <f t="shared" si="60"/>
        <v>1</v>
      </c>
      <c r="AU63" s="105">
        <f t="shared" si="61"/>
        <v>1</v>
      </c>
      <c r="AV63" s="105">
        <f t="shared" si="62"/>
        <v>0</v>
      </c>
      <c r="AW63" s="14">
        <f t="shared" si="63"/>
        <v>0</v>
      </c>
      <c r="AX63" s="14">
        <f t="shared" si="64"/>
        <v>1</v>
      </c>
      <c r="AY63" s="105">
        <f t="shared" si="65"/>
        <v>0</v>
      </c>
      <c r="AZ63" s="105">
        <f t="shared" si="66"/>
        <v>0</v>
      </c>
      <c r="BA63" s="12">
        <f t="shared" si="29"/>
        <v>0</v>
      </c>
      <c r="BB63" s="12">
        <f t="shared" si="30"/>
        <v>0</v>
      </c>
      <c r="BC63" s="12">
        <f t="shared" si="31"/>
        <v>0</v>
      </c>
      <c r="BD63" s="12">
        <f t="shared" si="34"/>
        <v>1</v>
      </c>
      <c r="BE63" s="12">
        <f>IF(U74=3,1,0)</f>
        <v>0</v>
      </c>
      <c r="BF63" s="12">
        <f>IF(U74=2,1,0)</f>
        <v>0</v>
      </c>
      <c r="BG63" s="12">
        <f>IF(U74=1,1,0)</f>
        <v>0</v>
      </c>
      <c r="BH63" s="12">
        <f>IF(AND(U74=0,T74&lt;&gt;0),1,0)</f>
        <v>1</v>
      </c>
      <c r="BI63" s="14"/>
    </row>
    <row r="64" spans="1:61" ht="13.5" customHeight="1" thickBot="1">
      <c r="A64" s="106"/>
      <c r="B64" s="137">
        <v>43556</v>
      </c>
      <c r="C64" s="130"/>
      <c r="D64" s="234" t="str">
        <f t="shared" si="70"/>
        <v>TV Otterberg</v>
      </c>
      <c r="E64" s="230" t="str">
        <f>E15</f>
        <v>Roßbach/Olsbrücken</v>
      </c>
      <c r="F64" s="110">
        <v>25</v>
      </c>
      <c r="G64" s="111">
        <v>21</v>
      </c>
      <c r="H64" s="108">
        <v>25</v>
      </c>
      <c r="I64" s="109">
        <v>12</v>
      </c>
      <c r="J64" s="110">
        <v>25</v>
      </c>
      <c r="K64" s="111">
        <v>16</v>
      </c>
      <c r="L64" s="108"/>
      <c r="M64" s="109"/>
      <c r="N64" s="110"/>
      <c r="O64" s="111"/>
      <c r="P64" s="114">
        <f t="shared" si="67"/>
        <v>75</v>
      </c>
      <c r="Q64" s="115">
        <f t="shared" si="54"/>
        <v>49</v>
      </c>
      <c r="R64" s="114">
        <f t="shared" si="68"/>
        <v>3</v>
      </c>
      <c r="S64" s="115">
        <f t="shared" si="55"/>
        <v>0</v>
      </c>
      <c r="T64" s="103">
        <f t="shared" si="32"/>
        <v>3</v>
      </c>
      <c r="U64" s="104">
        <f t="shared" si="33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6"/>
        <v/>
      </c>
      <c r="AN64" s="372"/>
      <c r="AO64" s="368" t="str">
        <f t="shared" ca="1" si="69"/>
        <v/>
      </c>
      <c r="AP64" s="368"/>
      <c r="AQ64" s="105">
        <f t="shared" si="57"/>
        <v>1</v>
      </c>
      <c r="AR64" s="105">
        <f t="shared" si="58"/>
        <v>0</v>
      </c>
      <c r="AS64" s="14">
        <f t="shared" si="59"/>
        <v>1</v>
      </c>
      <c r="AT64" s="204">
        <f t="shared" si="60"/>
        <v>0</v>
      </c>
      <c r="AU64" s="105">
        <f t="shared" si="61"/>
        <v>1</v>
      </c>
      <c r="AV64" s="105">
        <f t="shared" si="62"/>
        <v>0</v>
      </c>
      <c r="AW64" s="14">
        <f t="shared" si="63"/>
        <v>0</v>
      </c>
      <c r="AX64" s="14">
        <f t="shared" si="64"/>
        <v>0</v>
      </c>
      <c r="AY64" s="105">
        <f t="shared" si="65"/>
        <v>0</v>
      </c>
      <c r="AZ64" s="105">
        <f t="shared" si="66"/>
        <v>0</v>
      </c>
      <c r="BA64" s="12">
        <f t="shared" si="29"/>
        <v>1</v>
      </c>
      <c r="BB64" s="12">
        <f t="shared" si="30"/>
        <v>0</v>
      </c>
      <c r="BC64" s="12">
        <f t="shared" si="31"/>
        <v>0</v>
      </c>
      <c r="BD64" s="12">
        <f t="shared" si="34"/>
        <v>0</v>
      </c>
      <c r="BE64" s="12">
        <f>IF(U85=3,1,0)</f>
        <v>1</v>
      </c>
      <c r="BF64" s="12">
        <f>IF(U85=2,1,0)</f>
        <v>0</v>
      </c>
      <c r="BG64" s="12">
        <f>IF(U85=1,1,0)</f>
        <v>0</v>
      </c>
      <c r="BH64" s="12">
        <f>IF(AND(U85=0,T85&lt;&gt;0),1,0)</f>
        <v>0</v>
      </c>
      <c r="BI64" s="14"/>
    </row>
    <row r="65" spans="1:61" ht="13.5" hidden="1" customHeight="1" thickBot="1">
      <c r="A65" s="106"/>
      <c r="B65" s="137"/>
      <c r="C65" s="130"/>
      <c r="D65" s="234" t="str">
        <f t="shared" si="70"/>
        <v>TV Otterberg</v>
      </c>
      <c r="E65" s="230" t="str">
        <f>E18</f>
        <v>VfB Weilerbach</v>
      </c>
      <c r="F65" s="110"/>
      <c r="G65" s="111"/>
      <c r="H65" s="108"/>
      <c r="I65" s="109"/>
      <c r="J65" s="110"/>
      <c r="K65" s="111"/>
      <c r="L65" s="108"/>
      <c r="M65" s="109"/>
      <c r="N65" s="110"/>
      <c r="O65" s="111"/>
      <c r="P65" s="114" t="str">
        <f t="shared" si="67"/>
        <v/>
      </c>
      <c r="Q65" s="115" t="str">
        <f t="shared" si="54"/>
        <v/>
      </c>
      <c r="R65" s="114" t="str">
        <f t="shared" si="68"/>
        <v/>
      </c>
      <c r="S65" s="115" t="str">
        <f t="shared" si="55"/>
        <v/>
      </c>
      <c r="T65" s="103">
        <f t="shared" si="32"/>
        <v>0</v>
      </c>
      <c r="U65" s="104">
        <f t="shared" si="33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6"/>
        <v/>
      </c>
      <c r="AN65" s="367"/>
      <c r="AO65" s="368" t="str">
        <f t="shared" ca="1" si="69"/>
        <v/>
      </c>
      <c r="AP65" s="368"/>
      <c r="AQ65" s="105">
        <f t="shared" si="57"/>
        <v>0</v>
      </c>
      <c r="AR65" s="105">
        <f t="shared" si="58"/>
        <v>0</v>
      </c>
      <c r="AS65" s="14">
        <f t="shared" si="59"/>
        <v>0</v>
      </c>
      <c r="AT65" s="204">
        <f t="shared" si="60"/>
        <v>0</v>
      </c>
      <c r="AU65" s="105">
        <f t="shared" si="61"/>
        <v>0</v>
      </c>
      <c r="AV65" s="105">
        <f t="shared" si="62"/>
        <v>0</v>
      </c>
      <c r="AW65" s="14">
        <f t="shared" si="63"/>
        <v>0</v>
      </c>
      <c r="AX65" s="14">
        <f t="shared" si="64"/>
        <v>0</v>
      </c>
      <c r="AY65" s="105">
        <f t="shared" si="65"/>
        <v>0</v>
      </c>
      <c r="AZ65" s="105">
        <f t="shared" si="66"/>
        <v>0</v>
      </c>
      <c r="BA65" s="12">
        <f t="shared" si="29"/>
        <v>0</v>
      </c>
      <c r="BB65" s="12">
        <f t="shared" si="30"/>
        <v>0</v>
      </c>
      <c r="BC65" s="12">
        <f t="shared" si="31"/>
        <v>0</v>
      </c>
      <c r="BD65" s="12">
        <f t="shared" si="34"/>
        <v>0</v>
      </c>
      <c r="BE65" s="12">
        <f>IF(U96=3,1,0)</f>
        <v>0</v>
      </c>
      <c r="BF65" s="12">
        <f>IF(U96=2,1,0)</f>
        <v>0</v>
      </c>
      <c r="BG65" s="12">
        <f>IF(U96=1,1,0)</f>
        <v>0</v>
      </c>
      <c r="BH65" s="12">
        <f>IF(AND(U96=0,T96&lt;&gt;0),1,0)</f>
        <v>0</v>
      </c>
      <c r="BI65" s="14"/>
    </row>
    <row r="66" spans="1:61" ht="13.5" hidden="1" customHeight="1" thickBot="1">
      <c r="A66" s="106"/>
      <c r="B66" s="137"/>
      <c r="C66" s="130"/>
      <c r="D66" s="234" t="str">
        <f t="shared" si="70"/>
        <v>TV Otterberg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7"/>
        <v/>
      </c>
      <c r="Q66" s="115" t="str">
        <f t="shared" si="54"/>
        <v/>
      </c>
      <c r="R66" s="114" t="str">
        <f t="shared" si="68"/>
        <v/>
      </c>
      <c r="S66" s="115" t="str">
        <f>IF(G66="","",AR66+AT66+AV66+AX66+AZ66)</f>
        <v/>
      </c>
      <c r="T66" s="103">
        <f t="shared" si="32"/>
        <v>0</v>
      </c>
      <c r="U66" s="104">
        <f t="shared" si="33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6"/>
        <v/>
      </c>
      <c r="AN66" s="367"/>
      <c r="AO66" s="368" t="str">
        <f t="shared" ca="1" si="69"/>
        <v/>
      </c>
      <c r="AP66" s="368"/>
      <c r="AQ66" s="105">
        <f t="shared" si="57"/>
        <v>0</v>
      </c>
      <c r="AR66" s="105">
        <f t="shared" si="58"/>
        <v>0</v>
      </c>
      <c r="AS66" s="14">
        <f t="shared" si="59"/>
        <v>0</v>
      </c>
      <c r="AT66" s="204">
        <f t="shared" si="60"/>
        <v>0</v>
      </c>
      <c r="AU66" s="105">
        <f t="shared" si="61"/>
        <v>0</v>
      </c>
      <c r="AV66" s="105">
        <f t="shared" si="62"/>
        <v>0</v>
      </c>
      <c r="AW66" s="14">
        <f t="shared" si="63"/>
        <v>0</v>
      </c>
      <c r="AX66" s="14">
        <f t="shared" si="64"/>
        <v>0</v>
      </c>
      <c r="AY66" s="105">
        <f t="shared" si="65"/>
        <v>0</v>
      </c>
      <c r="AZ66" s="105">
        <f t="shared" si="66"/>
        <v>0</v>
      </c>
      <c r="BA66" s="12">
        <f t="shared" si="29"/>
        <v>0</v>
      </c>
      <c r="BB66" s="12">
        <f t="shared" si="30"/>
        <v>0</v>
      </c>
      <c r="BC66" s="12">
        <f t="shared" si="31"/>
        <v>0</v>
      </c>
      <c r="BD66" s="12">
        <f t="shared" si="34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3.5" hidden="1" customHeight="1" thickBot="1">
      <c r="A67" s="106"/>
      <c r="B67" s="137"/>
      <c r="C67" s="130"/>
      <c r="D67" s="234" t="str">
        <f t="shared" si="70"/>
        <v>TV Otterberg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7"/>
        <v/>
      </c>
      <c r="Q67" s="115" t="str">
        <f t="shared" si="54"/>
        <v/>
      </c>
      <c r="R67" s="114" t="str">
        <f t="shared" si="68"/>
        <v/>
      </c>
      <c r="S67" s="115" t="str">
        <f t="shared" si="55"/>
        <v/>
      </c>
      <c r="T67" s="103">
        <f t="shared" si="32"/>
        <v>0</v>
      </c>
      <c r="U67" s="104">
        <f t="shared" si="33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6"/>
        <v/>
      </c>
      <c r="AN67" s="367"/>
      <c r="AO67" s="368" t="str">
        <f t="shared" ca="1" si="69"/>
        <v/>
      </c>
      <c r="AP67" s="368"/>
      <c r="AQ67" s="105">
        <f t="shared" si="57"/>
        <v>0</v>
      </c>
      <c r="AR67" s="105">
        <f t="shared" si="58"/>
        <v>0</v>
      </c>
      <c r="AS67" s="14">
        <f t="shared" si="59"/>
        <v>0</v>
      </c>
      <c r="AT67" s="204">
        <f t="shared" si="60"/>
        <v>0</v>
      </c>
      <c r="AU67" s="105">
        <f t="shared" si="61"/>
        <v>0</v>
      </c>
      <c r="AV67" s="105">
        <f t="shared" si="62"/>
        <v>0</v>
      </c>
      <c r="AW67" s="14">
        <f t="shared" si="63"/>
        <v>0</v>
      </c>
      <c r="AX67" s="14">
        <f t="shared" si="64"/>
        <v>0</v>
      </c>
      <c r="AY67" s="105">
        <f t="shared" si="65"/>
        <v>0</v>
      </c>
      <c r="AZ67" s="105">
        <f t="shared" si="66"/>
        <v>0</v>
      </c>
      <c r="BA67" s="12">
        <f t="shared" si="29"/>
        <v>0</v>
      </c>
      <c r="BB67" s="12">
        <f t="shared" si="30"/>
        <v>0</v>
      </c>
      <c r="BC67" s="12">
        <f t="shared" si="31"/>
        <v>0</v>
      </c>
      <c r="BD67" s="12">
        <f t="shared" si="34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3.5" hidden="1" customHeight="1" thickBot="1">
      <c r="A68" s="106"/>
      <c r="B68" s="137"/>
      <c r="C68" s="130"/>
      <c r="D68" s="234" t="str">
        <f t="shared" si="70"/>
        <v>TV Otterberg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7"/>
        <v/>
      </c>
      <c r="Q68" s="115" t="str">
        <f t="shared" si="54"/>
        <v/>
      </c>
      <c r="R68" s="114" t="str">
        <f t="shared" si="68"/>
        <v/>
      </c>
      <c r="S68" s="115" t="str">
        <f t="shared" si="55"/>
        <v/>
      </c>
      <c r="T68" s="103">
        <f t="shared" si="32"/>
        <v>0</v>
      </c>
      <c r="U68" s="104">
        <f t="shared" si="33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6"/>
        <v/>
      </c>
      <c r="AN68" s="367"/>
      <c r="AO68" s="368" t="str">
        <f t="shared" ca="1" si="69"/>
        <v/>
      </c>
      <c r="AP68" s="368"/>
      <c r="AQ68" s="105">
        <f t="shared" si="57"/>
        <v>0</v>
      </c>
      <c r="AR68" s="105">
        <f t="shared" si="58"/>
        <v>0</v>
      </c>
      <c r="AS68" s="14">
        <f t="shared" si="59"/>
        <v>0</v>
      </c>
      <c r="AT68" s="204">
        <f t="shared" si="60"/>
        <v>0</v>
      </c>
      <c r="AU68" s="105">
        <f t="shared" si="61"/>
        <v>0</v>
      </c>
      <c r="AV68" s="105">
        <f t="shared" si="62"/>
        <v>0</v>
      </c>
      <c r="AW68" s="14">
        <f t="shared" si="63"/>
        <v>0</v>
      </c>
      <c r="AX68" s="14">
        <f t="shared" si="64"/>
        <v>0</v>
      </c>
      <c r="AY68" s="105">
        <f t="shared" si="65"/>
        <v>0</v>
      </c>
      <c r="AZ68" s="105">
        <f t="shared" si="66"/>
        <v>0</v>
      </c>
      <c r="BA68" s="12">
        <f t="shared" si="29"/>
        <v>0</v>
      </c>
      <c r="BB68" s="12">
        <f t="shared" si="30"/>
        <v>0</v>
      </c>
      <c r="BC68" s="12">
        <f t="shared" si="31"/>
        <v>0</v>
      </c>
      <c r="BD68" s="12">
        <f t="shared" si="34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3.5" hidden="1" customHeight="1" thickBot="1">
      <c r="A69" s="106"/>
      <c r="B69" s="137"/>
      <c r="C69" s="130"/>
      <c r="D69" s="234" t="str">
        <f t="shared" si="70"/>
        <v>TV Otterberg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7"/>
        <v/>
      </c>
      <c r="Q69" s="115" t="str">
        <f t="shared" si="54"/>
        <v/>
      </c>
      <c r="R69" s="114" t="str">
        <f t="shared" si="68"/>
        <v/>
      </c>
      <c r="S69" s="115" t="str">
        <f t="shared" si="55"/>
        <v/>
      </c>
      <c r="T69" s="103">
        <f t="shared" si="32"/>
        <v>0</v>
      </c>
      <c r="U69" s="104">
        <f t="shared" si="33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6"/>
        <v/>
      </c>
      <c r="AN69" s="367"/>
      <c r="AO69" s="368" t="str">
        <f t="shared" ca="1" si="69"/>
        <v/>
      </c>
      <c r="AP69" s="368"/>
      <c r="AQ69" s="105">
        <f t="shared" si="57"/>
        <v>0</v>
      </c>
      <c r="AR69" s="105">
        <f t="shared" si="58"/>
        <v>0</v>
      </c>
      <c r="AS69" s="14">
        <f t="shared" si="59"/>
        <v>0</v>
      </c>
      <c r="AT69" s="204">
        <f t="shared" si="60"/>
        <v>0</v>
      </c>
      <c r="AU69" s="105">
        <f t="shared" si="61"/>
        <v>0</v>
      </c>
      <c r="AV69" s="105">
        <f t="shared" si="62"/>
        <v>0</v>
      </c>
      <c r="AW69" s="14">
        <f t="shared" si="63"/>
        <v>0</v>
      </c>
      <c r="AX69" s="14">
        <f t="shared" si="64"/>
        <v>0</v>
      </c>
      <c r="AY69" s="105">
        <f t="shared" si="65"/>
        <v>0</v>
      </c>
      <c r="AZ69" s="105">
        <f t="shared" si="66"/>
        <v>0</v>
      </c>
      <c r="BA69" s="12">
        <f t="shared" si="29"/>
        <v>0</v>
      </c>
      <c r="BB69" s="12">
        <f t="shared" si="30"/>
        <v>0</v>
      </c>
      <c r="BC69" s="12">
        <f t="shared" si="31"/>
        <v>0</v>
      </c>
      <c r="BD69" s="12">
        <f t="shared" si="34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3.5" hidden="1" customHeight="1" thickBot="1">
      <c r="A70" s="116"/>
      <c r="B70" s="138"/>
      <c r="C70" s="131"/>
      <c r="D70" s="235" t="str">
        <f t="shared" si="70"/>
        <v>TV Otterberg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7"/>
        <v/>
      </c>
      <c r="Q70" s="125" t="str">
        <f t="shared" si="54"/>
        <v/>
      </c>
      <c r="R70" s="124" t="str">
        <f t="shared" si="68"/>
        <v/>
      </c>
      <c r="S70" s="125" t="str">
        <f t="shared" si="55"/>
        <v/>
      </c>
      <c r="T70" s="103">
        <f t="shared" si="32"/>
        <v>0</v>
      </c>
      <c r="U70" s="104">
        <f t="shared" si="33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6"/>
        <v/>
      </c>
      <c r="AN70" s="370"/>
      <c r="AO70" s="371" t="str">
        <f t="shared" ca="1" si="69"/>
        <v/>
      </c>
      <c r="AP70" s="371"/>
      <c r="AQ70" s="105">
        <f t="shared" si="57"/>
        <v>0</v>
      </c>
      <c r="AR70" s="105">
        <f t="shared" si="58"/>
        <v>0</v>
      </c>
      <c r="AS70" s="14">
        <f t="shared" si="59"/>
        <v>0</v>
      </c>
      <c r="AT70" s="204">
        <f t="shared" si="60"/>
        <v>0</v>
      </c>
      <c r="AU70" s="105">
        <f t="shared" si="61"/>
        <v>0</v>
      </c>
      <c r="AV70" s="105">
        <f t="shared" si="62"/>
        <v>0</v>
      </c>
      <c r="AW70" s="14">
        <f t="shared" si="63"/>
        <v>0</v>
      </c>
      <c r="AX70" s="14">
        <f t="shared" si="64"/>
        <v>0</v>
      </c>
      <c r="AY70" s="105">
        <f t="shared" si="65"/>
        <v>0</v>
      </c>
      <c r="AZ70" s="105">
        <f t="shared" si="66"/>
        <v>0</v>
      </c>
      <c r="BA70" s="12">
        <f t="shared" si="29"/>
        <v>0</v>
      </c>
      <c r="BB70" s="12">
        <f t="shared" si="30"/>
        <v>0</v>
      </c>
      <c r="BC70" s="12">
        <f t="shared" si="31"/>
        <v>0</v>
      </c>
      <c r="BD70" s="12">
        <f t="shared" si="34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3.5" customHeight="1" thickBot="1">
      <c r="A71" s="13"/>
      <c r="C71" s="14"/>
      <c r="D71" s="218"/>
      <c r="E71" s="218"/>
      <c r="T71" s="103">
        <f t="shared" si="32"/>
        <v>0</v>
      </c>
      <c r="U71" s="104">
        <f t="shared" si="33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1">SUM(BA61:BA70)</f>
        <v>3</v>
      </c>
      <c r="BB71" s="128">
        <f t="shared" si="71"/>
        <v>0</v>
      </c>
      <c r="BC71" s="128">
        <f t="shared" si="71"/>
        <v>0</v>
      </c>
      <c r="BD71" s="128">
        <f t="shared" si="71"/>
        <v>1</v>
      </c>
      <c r="BE71" s="128">
        <f t="shared" si="71"/>
        <v>1</v>
      </c>
      <c r="BF71" s="128">
        <f t="shared" si="71"/>
        <v>1</v>
      </c>
      <c r="BG71" s="128">
        <f t="shared" si="71"/>
        <v>0</v>
      </c>
      <c r="BH71" s="128">
        <f t="shared" si="71"/>
        <v>2</v>
      </c>
      <c r="BI71" s="14">
        <f>SUM(BA71:BH71)</f>
        <v>8</v>
      </c>
    </row>
    <row r="72" spans="1:61" ht="13.5" customHeight="1" thickBot="1">
      <c r="A72" s="93"/>
      <c r="B72" s="136">
        <v>43556</v>
      </c>
      <c r="C72" s="129"/>
      <c r="D72" s="233" t="str">
        <f>E12</f>
        <v>Rodenbach/Weilerbach</v>
      </c>
      <c r="E72" s="228" t="str">
        <f>E3</f>
        <v>Erlenbach/Morlautern</v>
      </c>
      <c r="F72" s="97">
        <v>25</v>
      </c>
      <c r="G72" s="98">
        <v>23</v>
      </c>
      <c r="H72" s="95">
        <v>25</v>
      </c>
      <c r="I72" s="96">
        <v>15</v>
      </c>
      <c r="J72" s="97">
        <v>25</v>
      </c>
      <c r="K72" s="98">
        <v>22</v>
      </c>
      <c r="L72" s="95"/>
      <c r="M72" s="96"/>
      <c r="N72" s="97"/>
      <c r="O72" s="98"/>
      <c r="P72" s="101">
        <f>IF(F72="","",F72+H72+J72+L72+N72)</f>
        <v>75</v>
      </c>
      <c r="Q72" s="102">
        <f t="shared" ref="Q72:Q81" si="72">IF(G72="","",G72+I72+K72+M72+O72)</f>
        <v>60</v>
      </c>
      <c r="R72" s="101">
        <f>IF(F72="","",AQ72+AS72+AU72+AW72+AY72)</f>
        <v>3</v>
      </c>
      <c r="S72" s="102">
        <f t="shared" ref="S72:S81" si="73">IF(G72="","",AR72+AT72+AV72+AX72+AZ72)</f>
        <v>0</v>
      </c>
      <c r="T72" s="103">
        <f t="shared" si="32"/>
        <v>3</v>
      </c>
      <c r="U72" s="104">
        <f t="shared" si="33"/>
        <v>0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4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5">IF(F72&gt;G72,1,0)</f>
        <v>1</v>
      </c>
      <c r="AR72" s="105">
        <f t="shared" ref="AR72:AR81" si="76">IF(G72&gt;F72,1,0)</f>
        <v>0</v>
      </c>
      <c r="AS72" s="14">
        <f t="shared" ref="AS72:AS81" si="77">IF(H72&gt;I72,1,0)</f>
        <v>1</v>
      </c>
      <c r="AT72" s="204">
        <f t="shared" ref="AT72:AT81" si="78">IF(I72&gt;H72,1,0)</f>
        <v>0</v>
      </c>
      <c r="AU72" s="105">
        <f t="shared" ref="AU72:AU81" si="79">IF(J72&gt;K72,1,0)</f>
        <v>1</v>
      </c>
      <c r="AV72" s="105">
        <f t="shared" ref="AV72:AV81" si="80">IF(K72&gt;J72,1,0)</f>
        <v>0</v>
      </c>
      <c r="AW72" s="14">
        <f t="shared" ref="AW72:AW81" si="81">IF(L72&gt;M72,1,0)</f>
        <v>0</v>
      </c>
      <c r="AX72" s="14">
        <f t="shared" ref="AX72:AX81" si="82">IF(M72&gt;L72,1,0)</f>
        <v>0</v>
      </c>
      <c r="AY72" s="105">
        <f t="shared" ref="AY72:AY81" si="83">IF(N72&gt;O72,1,0)</f>
        <v>0</v>
      </c>
      <c r="AZ72" s="105">
        <f t="shared" ref="AZ72:AZ81" si="84">IF(O72&gt;N72,1,0)</f>
        <v>0</v>
      </c>
      <c r="BA72" s="12">
        <f t="shared" si="29"/>
        <v>1</v>
      </c>
      <c r="BB72" s="12">
        <f t="shared" si="30"/>
        <v>0</v>
      </c>
      <c r="BC72" s="12">
        <f t="shared" si="31"/>
        <v>0</v>
      </c>
      <c r="BD72" s="12">
        <f t="shared" si="34"/>
        <v>0</v>
      </c>
      <c r="BE72" s="12">
        <f>IF(U41=3,1,0)</f>
        <v>0</v>
      </c>
      <c r="BF72" s="12">
        <f>IF(U41=2,1,0)</f>
        <v>1</v>
      </c>
      <c r="BG72" s="12">
        <f>IF(U41=1,1,0)</f>
        <v>0</v>
      </c>
      <c r="BH72" s="12">
        <f>IF(AND(U41=0,T41&lt;&gt;0),1,0)</f>
        <v>0</v>
      </c>
      <c r="BI72" s="14"/>
    </row>
    <row r="73" spans="1:61" ht="13.5" customHeight="1" thickBot="1">
      <c r="A73" s="106"/>
      <c r="B73" s="137">
        <v>43423</v>
      </c>
      <c r="C73" s="162"/>
      <c r="D73" s="234" t="str">
        <f>D72</f>
        <v>Rodenbach/Weilerbach</v>
      </c>
      <c r="E73" s="230" t="str">
        <f>E6</f>
        <v>TSG Trippstadt (A)</v>
      </c>
      <c r="F73" s="110">
        <v>25</v>
      </c>
      <c r="G73" s="111">
        <v>14</v>
      </c>
      <c r="H73" s="108">
        <v>25</v>
      </c>
      <c r="I73" s="109">
        <v>22</v>
      </c>
      <c r="J73" s="110">
        <v>18</v>
      </c>
      <c r="K73" s="111">
        <v>25</v>
      </c>
      <c r="L73" s="108">
        <v>26</v>
      </c>
      <c r="M73" s="109">
        <v>24</v>
      </c>
      <c r="N73" s="110"/>
      <c r="O73" s="111"/>
      <c r="P73" s="114">
        <f t="shared" ref="P73:P81" si="85">IF(F73="","",F73+H73+J73+L73+N73)</f>
        <v>94</v>
      </c>
      <c r="Q73" s="115">
        <f t="shared" si="72"/>
        <v>85</v>
      </c>
      <c r="R73" s="114">
        <f t="shared" ref="R73:R81" si="86">IF(F73="","",AQ73+AS73+AU73+AW73+AY73)</f>
        <v>3</v>
      </c>
      <c r="S73" s="115">
        <f t="shared" si="73"/>
        <v>1</v>
      </c>
      <c r="T73" s="103">
        <f t="shared" si="32"/>
        <v>3</v>
      </c>
      <c r="U73" s="104">
        <f t="shared" si="33"/>
        <v>0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4"/>
        <v/>
      </c>
      <c r="AN73" s="367"/>
      <c r="AO73" s="368" t="str">
        <f t="shared" ref="AO73:AO81" ca="1" si="87">IF(U73&lt;&gt;"","",IF(C73="","",IF(C73&lt;TODAY(),"offen","")))</f>
        <v/>
      </c>
      <c r="AP73" s="368"/>
      <c r="AQ73" s="105">
        <f t="shared" si="75"/>
        <v>1</v>
      </c>
      <c r="AR73" s="105">
        <f t="shared" si="76"/>
        <v>0</v>
      </c>
      <c r="AS73" s="14">
        <f t="shared" si="77"/>
        <v>1</v>
      </c>
      <c r="AT73" s="204">
        <f t="shared" si="78"/>
        <v>0</v>
      </c>
      <c r="AU73" s="105">
        <f t="shared" si="79"/>
        <v>0</v>
      </c>
      <c r="AV73" s="105">
        <f t="shared" si="80"/>
        <v>1</v>
      </c>
      <c r="AW73" s="14">
        <f t="shared" si="81"/>
        <v>1</v>
      </c>
      <c r="AX73" s="14">
        <f t="shared" si="82"/>
        <v>0</v>
      </c>
      <c r="AY73" s="105">
        <f t="shared" si="83"/>
        <v>0</v>
      </c>
      <c r="AZ73" s="105">
        <f t="shared" si="84"/>
        <v>0</v>
      </c>
      <c r="BA73" s="12">
        <f t="shared" si="29"/>
        <v>1</v>
      </c>
      <c r="BB73" s="12">
        <f t="shared" si="30"/>
        <v>0</v>
      </c>
      <c r="BC73" s="12">
        <f t="shared" si="31"/>
        <v>0</v>
      </c>
      <c r="BD73" s="12">
        <f t="shared" si="34"/>
        <v>0</v>
      </c>
      <c r="BE73" s="12">
        <f>IF(U52=3,1,0)</f>
        <v>0</v>
      </c>
      <c r="BF73" s="12">
        <f>IF(U52=2,1,0)</f>
        <v>1</v>
      </c>
      <c r="BG73" s="12">
        <f>IF(U52=1,1,0)</f>
        <v>0</v>
      </c>
      <c r="BH73" s="12">
        <f>IF(AND(U52=0,T52&lt;&gt;0),1,0)</f>
        <v>0</v>
      </c>
      <c r="BI73" s="14"/>
    </row>
    <row r="74" spans="1:61" ht="13.5" customHeight="1" thickBot="1">
      <c r="A74" s="106"/>
      <c r="B74" s="315">
        <v>43605</v>
      </c>
      <c r="C74" s="162"/>
      <c r="D74" s="234" t="str">
        <f t="shared" ref="D74:D81" si="88">D73</f>
        <v>Rodenbach/Weilerbach</v>
      </c>
      <c r="E74" s="230" t="str">
        <f>E9</f>
        <v>TV Otterberg</v>
      </c>
      <c r="F74" s="110">
        <v>25</v>
      </c>
      <c r="G74" s="111">
        <v>18</v>
      </c>
      <c r="H74" s="108">
        <v>26</v>
      </c>
      <c r="I74" s="109">
        <v>24</v>
      </c>
      <c r="J74" s="110">
        <v>25</v>
      </c>
      <c r="K74" s="111">
        <v>22</v>
      </c>
      <c r="L74" s="108"/>
      <c r="M74" s="109"/>
      <c r="N74" s="110"/>
      <c r="O74" s="111"/>
      <c r="P74" s="114">
        <f t="shared" si="85"/>
        <v>76</v>
      </c>
      <c r="Q74" s="115">
        <f t="shared" si="72"/>
        <v>64</v>
      </c>
      <c r="R74" s="114">
        <f t="shared" si="86"/>
        <v>3</v>
      </c>
      <c r="S74" s="115">
        <f t="shared" si="73"/>
        <v>0</v>
      </c>
      <c r="T74" s="103">
        <f t="shared" si="32"/>
        <v>3</v>
      </c>
      <c r="U74" s="104">
        <f t="shared" si="33"/>
        <v>0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4"/>
        <v/>
      </c>
      <c r="AN74" s="367"/>
      <c r="AO74" s="368" t="str">
        <f t="shared" ca="1" si="87"/>
        <v/>
      </c>
      <c r="AP74" s="368"/>
      <c r="AQ74" s="105">
        <f t="shared" si="75"/>
        <v>1</v>
      </c>
      <c r="AR74" s="105">
        <f t="shared" si="76"/>
        <v>0</v>
      </c>
      <c r="AS74" s="14">
        <f t="shared" si="77"/>
        <v>1</v>
      </c>
      <c r="AT74" s="204">
        <f t="shared" si="78"/>
        <v>0</v>
      </c>
      <c r="AU74" s="105">
        <f t="shared" si="79"/>
        <v>1</v>
      </c>
      <c r="AV74" s="105">
        <f t="shared" si="80"/>
        <v>0</v>
      </c>
      <c r="AW74" s="14">
        <f t="shared" si="81"/>
        <v>0</v>
      </c>
      <c r="AX74" s="14">
        <f t="shared" si="82"/>
        <v>0</v>
      </c>
      <c r="AY74" s="105">
        <f t="shared" si="83"/>
        <v>0</v>
      </c>
      <c r="AZ74" s="105">
        <f t="shared" si="84"/>
        <v>0</v>
      </c>
      <c r="BA74" s="12">
        <f t="shared" si="29"/>
        <v>1</v>
      </c>
      <c r="BB74" s="12">
        <f t="shared" si="30"/>
        <v>0</v>
      </c>
      <c r="BC74" s="12">
        <f t="shared" si="31"/>
        <v>0</v>
      </c>
      <c r="BD74" s="12">
        <f t="shared" si="34"/>
        <v>0</v>
      </c>
      <c r="BE74" s="12">
        <f>IF(U63=3,1,0)</f>
        <v>1</v>
      </c>
      <c r="BF74" s="12">
        <f>IF(U63=2,1,0)</f>
        <v>0</v>
      </c>
      <c r="BG74" s="12">
        <f>IF(U63=1,1,0)</f>
        <v>0</v>
      </c>
      <c r="BH74" s="12">
        <f>IF(AND(U63=0,T63&lt;&gt;0),1,0)</f>
        <v>0</v>
      </c>
      <c r="BI74" s="14"/>
    </row>
    <row r="75" spans="1:61" ht="13.5" customHeight="1" thickBot="1">
      <c r="A75" s="106"/>
      <c r="B75" s="315">
        <v>43360</v>
      </c>
      <c r="C75" s="316"/>
      <c r="D75" s="234" t="str">
        <f t="shared" si="88"/>
        <v>Rodenbach/Weilerbach</v>
      </c>
      <c r="E75" s="230" t="str">
        <f>E15</f>
        <v>Roßbach/Olsbrücken</v>
      </c>
      <c r="F75" s="110">
        <v>25</v>
      </c>
      <c r="G75" s="111">
        <v>13</v>
      </c>
      <c r="H75" s="108">
        <v>25</v>
      </c>
      <c r="I75" s="109">
        <v>14</v>
      </c>
      <c r="J75" s="110">
        <v>25</v>
      </c>
      <c r="K75" s="111">
        <v>13</v>
      </c>
      <c r="L75" s="108"/>
      <c r="M75" s="109"/>
      <c r="N75" s="110"/>
      <c r="O75" s="111"/>
      <c r="P75" s="114">
        <f t="shared" si="85"/>
        <v>75</v>
      </c>
      <c r="Q75" s="115">
        <f t="shared" si="72"/>
        <v>40</v>
      </c>
      <c r="R75" s="114">
        <f t="shared" si="86"/>
        <v>3</v>
      </c>
      <c r="S75" s="115">
        <f t="shared" si="73"/>
        <v>0</v>
      </c>
      <c r="T75" s="103">
        <f t="shared" si="32"/>
        <v>3</v>
      </c>
      <c r="U75" s="104">
        <f t="shared" si="33"/>
        <v>0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4"/>
        <v/>
      </c>
      <c r="AN75" s="372"/>
      <c r="AO75" s="368" t="str">
        <f t="shared" ca="1" si="87"/>
        <v/>
      </c>
      <c r="AP75" s="368"/>
      <c r="AQ75" s="105">
        <f t="shared" si="75"/>
        <v>1</v>
      </c>
      <c r="AR75" s="105">
        <f t="shared" si="76"/>
        <v>0</v>
      </c>
      <c r="AS75" s="14">
        <f t="shared" si="77"/>
        <v>1</v>
      </c>
      <c r="AT75" s="204">
        <f t="shared" si="78"/>
        <v>0</v>
      </c>
      <c r="AU75" s="105">
        <f t="shared" si="79"/>
        <v>1</v>
      </c>
      <c r="AV75" s="105">
        <f t="shared" si="80"/>
        <v>0</v>
      </c>
      <c r="AW75" s="14">
        <f t="shared" si="81"/>
        <v>0</v>
      </c>
      <c r="AX75" s="14">
        <f t="shared" si="82"/>
        <v>0</v>
      </c>
      <c r="AY75" s="105">
        <f t="shared" si="83"/>
        <v>0</v>
      </c>
      <c r="AZ75" s="105">
        <f t="shared" si="84"/>
        <v>0</v>
      </c>
      <c r="BA75" s="12">
        <f t="shared" si="29"/>
        <v>1</v>
      </c>
      <c r="BB75" s="12">
        <f t="shared" si="30"/>
        <v>0</v>
      </c>
      <c r="BC75" s="12">
        <f t="shared" si="31"/>
        <v>0</v>
      </c>
      <c r="BD75" s="12">
        <f t="shared" si="34"/>
        <v>0</v>
      </c>
      <c r="BE75" s="12">
        <f>IF(U86=3,1,0)</f>
        <v>1</v>
      </c>
      <c r="BF75" s="12">
        <f>IF(U86=2,1,0)</f>
        <v>0</v>
      </c>
      <c r="BG75" s="12">
        <f>IF(U86=1,1,0)</f>
        <v>0</v>
      </c>
      <c r="BH75" s="12">
        <f>IF(AND(U86=0,T86&lt;&gt;0),1,0)</f>
        <v>0</v>
      </c>
      <c r="BI75" s="14"/>
    </row>
    <row r="76" spans="1:61" ht="13.5" hidden="1" customHeight="1" thickBot="1">
      <c r="A76" s="106"/>
      <c r="B76" s="315"/>
      <c r="C76" s="317"/>
      <c r="D76" s="234" t="str">
        <f t="shared" si="88"/>
        <v>Rodenbach/Weilerbach</v>
      </c>
      <c r="E76" s="230" t="str">
        <f>E18</f>
        <v>VfB Weilerbach</v>
      </c>
      <c r="F76" s="110"/>
      <c r="G76" s="111"/>
      <c r="H76" s="108"/>
      <c r="I76" s="109"/>
      <c r="J76" s="110"/>
      <c r="K76" s="111"/>
      <c r="L76" s="108"/>
      <c r="M76" s="109"/>
      <c r="N76" s="110"/>
      <c r="O76" s="111"/>
      <c r="P76" s="114" t="str">
        <f t="shared" si="85"/>
        <v/>
      </c>
      <c r="Q76" s="115" t="str">
        <f t="shared" si="72"/>
        <v/>
      </c>
      <c r="R76" s="114" t="str">
        <f t="shared" si="86"/>
        <v/>
      </c>
      <c r="S76" s="115" t="str">
        <f t="shared" si="73"/>
        <v/>
      </c>
      <c r="T76" s="103">
        <f t="shared" si="32"/>
        <v>0</v>
      </c>
      <c r="U76" s="104">
        <f t="shared" si="33"/>
        <v>0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4"/>
        <v/>
      </c>
      <c r="AN76" s="367"/>
      <c r="AO76" s="368" t="str">
        <f t="shared" ca="1" si="87"/>
        <v/>
      </c>
      <c r="AP76" s="368"/>
      <c r="AQ76" s="105">
        <f t="shared" si="75"/>
        <v>0</v>
      </c>
      <c r="AR76" s="105">
        <f t="shared" si="76"/>
        <v>0</v>
      </c>
      <c r="AS76" s="14">
        <f t="shared" si="77"/>
        <v>0</v>
      </c>
      <c r="AT76" s="204">
        <f t="shared" si="78"/>
        <v>0</v>
      </c>
      <c r="AU76" s="105">
        <f t="shared" si="79"/>
        <v>0</v>
      </c>
      <c r="AV76" s="105">
        <f t="shared" si="80"/>
        <v>0</v>
      </c>
      <c r="AW76" s="14">
        <f t="shared" si="81"/>
        <v>0</v>
      </c>
      <c r="AX76" s="14">
        <f t="shared" si="82"/>
        <v>0</v>
      </c>
      <c r="AY76" s="105">
        <f t="shared" si="83"/>
        <v>0</v>
      </c>
      <c r="AZ76" s="105">
        <f t="shared" si="84"/>
        <v>0</v>
      </c>
      <c r="BA76" s="12">
        <f t="shared" si="29"/>
        <v>0</v>
      </c>
      <c r="BB76" s="12">
        <f t="shared" si="30"/>
        <v>0</v>
      </c>
      <c r="BC76" s="12">
        <f t="shared" si="31"/>
        <v>0</v>
      </c>
      <c r="BD76" s="12">
        <f t="shared" si="34"/>
        <v>0</v>
      </c>
      <c r="BE76" s="12">
        <f>IF(U97=3,1,0)</f>
        <v>0</v>
      </c>
      <c r="BF76" s="12">
        <f>IF(U97=2,1,0)</f>
        <v>0</v>
      </c>
      <c r="BG76" s="12">
        <f>IF(U97=1,1,0)</f>
        <v>0</v>
      </c>
      <c r="BH76" s="12">
        <f>IF(AND(U97=0,T97&lt;&gt;0),1,0)</f>
        <v>0</v>
      </c>
      <c r="BI76" s="14"/>
    </row>
    <row r="77" spans="1:61" ht="13.5" hidden="1" customHeight="1" thickBot="1">
      <c r="A77" s="106"/>
      <c r="B77" s="315"/>
      <c r="C77" s="317"/>
      <c r="D77" s="234" t="str">
        <f t="shared" si="88"/>
        <v>Rodenbach/Weilerbach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5"/>
        <v/>
      </c>
      <c r="Q77" s="115" t="str">
        <f t="shared" si="72"/>
        <v/>
      </c>
      <c r="R77" s="114" t="str">
        <f t="shared" si="86"/>
        <v/>
      </c>
      <c r="S77" s="115" t="str">
        <f t="shared" si="73"/>
        <v/>
      </c>
      <c r="T77" s="103">
        <f t="shared" si="32"/>
        <v>0</v>
      </c>
      <c r="U77" s="104">
        <f t="shared" si="33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4"/>
        <v/>
      </c>
      <c r="AN77" s="367"/>
      <c r="AO77" s="368" t="str">
        <f t="shared" ca="1" si="87"/>
        <v/>
      </c>
      <c r="AP77" s="368"/>
      <c r="AQ77" s="105">
        <f t="shared" si="75"/>
        <v>0</v>
      </c>
      <c r="AR77" s="105">
        <f t="shared" si="76"/>
        <v>0</v>
      </c>
      <c r="AS77" s="14">
        <f t="shared" si="77"/>
        <v>0</v>
      </c>
      <c r="AT77" s="204">
        <f t="shared" si="78"/>
        <v>0</v>
      </c>
      <c r="AU77" s="105">
        <f t="shared" si="79"/>
        <v>0</v>
      </c>
      <c r="AV77" s="105">
        <f t="shared" si="80"/>
        <v>0</v>
      </c>
      <c r="AW77" s="14">
        <f t="shared" si="81"/>
        <v>0</v>
      </c>
      <c r="AX77" s="14">
        <f t="shared" si="82"/>
        <v>0</v>
      </c>
      <c r="AY77" s="105">
        <f t="shared" si="83"/>
        <v>0</v>
      </c>
      <c r="AZ77" s="105">
        <f t="shared" si="84"/>
        <v>0</v>
      </c>
      <c r="BA77" s="12">
        <f t="shared" si="29"/>
        <v>0</v>
      </c>
      <c r="BB77" s="12">
        <f t="shared" si="30"/>
        <v>0</v>
      </c>
      <c r="BC77" s="12">
        <f t="shared" si="31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3.5" hidden="1" customHeight="1" thickBot="1">
      <c r="A78" s="106"/>
      <c r="B78" s="289"/>
      <c r="C78" s="290"/>
      <c r="D78" s="234" t="str">
        <f t="shared" si="88"/>
        <v>Rodenbach/Weilerbach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5"/>
        <v/>
      </c>
      <c r="Q78" s="115" t="str">
        <f t="shared" si="72"/>
        <v/>
      </c>
      <c r="R78" s="114" t="str">
        <f t="shared" si="86"/>
        <v/>
      </c>
      <c r="S78" s="115" t="str">
        <f t="shared" si="73"/>
        <v/>
      </c>
      <c r="T78" s="103">
        <f t="shared" si="32"/>
        <v>0</v>
      </c>
      <c r="U78" s="104">
        <f t="shared" si="33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4"/>
        <v/>
      </c>
      <c r="AN78" s="367"/>
      <c r="AO78" s="368" t="str">
        <f t="shared" ca="1" si="87"/>
        <v/>
      </c>
      <c r="AP78" s="368"/>
      <c r="AQ78" s="105">
        <f t="shared" si="75"/>
        <v>0</v>
      </c>
      <c r="AR78" s="105">
        <f t="shared" si="76"/>
        <v>0</v>
      </c>
      <c r="AS78" s="14">
        <f t="shared" si="77"/>
        <v>0</v>
      </c>
      <c r="AT78" s="204">
        <f t="shared" si="78"/>
        <v>0</v>
      </c>
      <c r="AU78" s="105">
        <f t="shared" si="79"/>
        <v>0</v>
      </c>
      <c r="AV78" s="105">
        <f t="shared" si="80"/>
        <v>0</v>
      </c>
      <c r="AW78" s="14">
        <f t="shared" si="81"/>
        <v>0</v>
      </c>
      <c r="AX78" s="14">
        <f t="shared" si="82"/>
        <v>0</v>
      </c>
      <c r="AY78" s="105">
        <f t="shared" si="83"/>
        <v>0</v>
      </c>
      <c r="AZ78" s="105">
        <f t="shared" si="84"/>
        <v>0</v>
      </c>
      <c r="BA78" s="12">
        <f t="shared" si="29"/>
        <v>0</v>
      </c>
      <c r="BB78" s="12">
        <f t="shared" si="30"/>
        <v>0</v>
      </c>
      <c r="BC78" s="12">
        <f t="shared" si="31"/>
        <v>0</v>
      </c>
      <c r="BD78" s="12">
        <f t="shared" si="34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3.5" hidden="1" customHeight="1" thickBot="1">
      <c r="A79" s="106"/>
      <c r="B79" s="289"/>
      <c r="C79" s="290"/>
      <c r="D79" s="234" t="str">
        <f t="shared" si="88"/>
        <v>Rodenbach/Weilerbach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5"/>
        <v/>
      </c>
      <c r="Q79" s="115" t="str">
        <f t="shared" si="72"/>
        <v/>
      </c>
      <c r="R79" s="114" t="str">
        <f t="shared" si="86"/>
        <v/>
      </c>
      <c r="S79" s="115" t="str">
        <f t="shared" si="73"/>
        <v/>
      </c>
      <c r="T79" s="103">
        <f t="shared" si="32"/>
        <v>0</v>
      </c>
      <c r="U79" s="104">
        <f t="shared" si="33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4"/>
        <v/>
      </c>
      <c r="AN79" s="367"/>
      <c r="AO79" s="368" t="str">
        <f t="shared" ca="1" si="87"/>
        <v/>
      </c>
      <c r="AP79" s="368"/>
      <c r="AQ79" s="105">
        <f t="shared" si="75"/>
        <v>0</v>
      </c>
      <c r="AR79" s="105">
        <f t="shared" si="76"/>
        <v>0</v>
      </c>
      <c r="AS79" s="14">
        <f t="shared" si="77"/>
        <v>0</v>
      </c>
      <c r="AT79" s="204">
        <f t="shared" si="78"/>
        <v>0</v>
      </c>
      <c r="AU79" s="105">
        <f t="shared" si="79"/>
        <v>0</v>
      </c>
      <c r="AV79" s="105">
        <f t="shared" si="80"/>
        <v>0</v>
      </c>
      <c r="AW79" s="14">
        <f t="shared" si="81"/>
        <v>0</v>
      </c>
      <c r="AX79" s="14">
        <f t="shared" si="82"/>
        <v>0</v>
      </c>
      <c r="AY79" s="105">
        <f t="shared" si="83"/>
        <v>0</v>
      </c>
      <c r="AZ79" s="105">
        <f t="shared" si="84"/>
        <v>0</v>
      </c>
      <c r="BA79" s="12">
        <f t="shared" si="29"/>
        <v>0</v>
      </c>
      <c r="BB79" s="12">
        <f t="shared" si="30"/>
        <v>0</v>
      </c>
      <c r="BC79" s="12">
        <f t="shared" si="31"/>
        <v>0</v>
      </c>
      <c r="BD79" s="12">
        <f t="shared" si="34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3.5" hidden="1" customHeight="1" thickBot="1">
      <c r="A80" s="106"/>
      <c r="B80" s="289"/>
      <c r="C80" s="290"/>
      <c r="D80" s="234" t="str">
        <f t="shared" si="88"/>
        <v>Rodenbach/Weilerbach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5"/>
        <v/>
      </c>
      <c r="Q80" s="115" t="str">
        <f t="shared" si="72"/>
        <v/>
      </c>
      <c r="R80" s="114" t="str">
        <f t="shared" si="86"/>
        <v/>
      </c>
      <c r="S80" s="115" t="str">
        <f t="shared" si="73"/>
        <v/>
      </c>
      <c r="T80" s="103">
        <f t="shared" si="32"/>
        <v>0</v>
      </c>
      <c r="U80" s="104">
        <f t="shared" si="33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4"/>
        <v/>
      </c>
      <c r="AN80" s="367"/>
      <c r="AO80" s="368" t="str">
        <f t="shared" ca="1" si="87"/>
        <v/>
      </c>
      <c r="AP80" s="368"/>
      <c r="AQ80" s="105">
        <f t="shared" si="75"/>
        <v>0</v>
      </c>
      <c r="AR80" s="105">
        <f t="shared" si="76"/>
        <v>0</v>
      </c>
      <c r="AS80" s="14">
        <f t="shared" si="77"/>
        <v>0</v>
      </c>
      <c r="AT80" s="204">
        <f t="shared" si="78"/>
        <v>0</v>
      </c>
      <c r="AU80" s="105">
        <f t="shared" si="79"/>
        <v>0</v>
      </c>
      <c r="AV80" s="105">
        <f t="shared" si="80"/>
        <v>0</v>
      </c>
      <c r="AW80" s="14">
        <f t="shared" si="81"/>
        <v>0</v>
      </c>
      <c r="AX80" s="14">
        <f t="shared" si="82"/>
        <v>0</v>
      </c>
      <c r="AY80" s="105">
        <f t="shared" si="83"/>
        <v>0</v>
      </c>
      <c r="AZ80" s="105">
        <f t="shared" si="84"/>
        <v>0</v>
      </c>
      <c r="BA80" s="12">
        <f t="shared" si="29"/>
        <v>0</v>
      </c>
      <c r="BB80" s="12">
        <f t="shared" si="30"/>
        <v>0</v>
      </c>
      <c r="BC80" s="12">
        <f t="shared" si="31"/>
        <v>0</v>
      </c>
      <c r="BD80" s="12">
        <f t="shared" si="34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3.5" hidden="1" customHeight="1" thickBot="1">
      <c r="A81" s="116"/>
      <c r="B81" s="291"/>
      <c r="C81" s="292"/>
      <c r="D81" s="235" t="str">
        <f t="shared" si="88"/>
        <v>Rodenbach/Weilerbach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5"/>
        <v/>
      </c>
      <c r="Q81" s="125" t="str">
        <f t="shared" si="72"/>
        <v/>
      </c>
      <c r="R81" s="124" t="str">
        <f t="shared" si="86"/>
        <v/>
      </c>
      <c r="S81" s="125" t="str">
        <f t="shared" si="73"/>
        <v/>
      </c>
      <c r="T81" s="103">
        <f t="shared" si="32"/>
        <v>0</v>
      </c>
      <c r="U81" s="104">
        <f t="shared" si="33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4"/>
        <v/>
      </c>
      <c r="AN81" s="370"/>
      <c r="AO81" s="371" t="str">
        <f t="shared" ca="1" si="87"/>
        <v/>
      </c>
      <c r="AP81" s="371"/>
      <c r="AQ81" s="105">
        <f t="shared" si="75"/>
        <v>0</v>
      </c>
      <c r="AR81" s="105">
        <f t="shared" si="76"/>
        <v>0</v>
      </c>
      <c r="AS81" s="14">
        <f t="shared" si="77"/>
        <v>0</v>
      </c>
      <c r="AT81" s="204">
        <f t="shared" si="78"/>
        <v>0</v>
      </c>
      <c r="AU81" s="105">
        <f t="shared" si="79"/>
        <v>0</v>
      </c>
      <c r="AV81" s="105">
        <f t="shared" si="80"/>
        <v>0</v>
      </c>
      <c r="AW81" s="14">
        <f t="shared" si="81"/>
        <v>0</v>
      </c>
      <c r="AX81" s="14">
        <f t="shared" si="82"/>
        <v>0</v>
      </c>
      <c r="AY81" s="105">
        <f t="shared" si="83"/>
        <v>0</v>
      </c>
      <c r="AZ81" s="105">
        <f t="shared" si="84"/>
        <v>0</v>
      </c>
      <c r="BA81" s="12">
        <f t="shared" si="29"/>
        <v>0</v>
      </c>
      <c r="BB81" s="12">
        <f t="shared" si="30"/>
        <v>0</v>
      </c>
      <c r="BC81" s="12">
        <f t="shared" si="31"/>
        <v>0</v>
      </c>
      <c r="BD81" s="12">
        <f t="shared" si="34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3.5" customHeight="1" thickBot="1">
      <c r="A82" s="13"/>
      <c r="B82" s="293"/>
      <c r="C82" s="294"/>
      <c r="D82" s="218"/>
      <c r="E82" s="218"/>
      <c r="T82" s="103">
        <f t="shared" si="32"/>
        <v>0</v>
      </c>
      <c r="U82" s="104">
        <f t="shared" si="33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9">SUM(BA72:BA81)</f>
        <v>4</v>
      </c>
      <c r="BB82" s="128">
        <f t="shared" si="89"/>
        <v>0</v>
      </c>
      <c r="BC82" s="128">
        <f t="shared" si="89"/>
        <v>0</v>
      </c>
      <c r="BD82" s="128">
        <f t="shared" si="89"/>
        <v>0</v>
      </c>
      <c r="BE82" s="128">
        <f t="shared" si="89"/>
        <v>2</v>
      </c>
      <c r="BF82" s="128">
        <f t="shared" si="89"/>
        <v>2</v>
      </c>
      <c r="BG82" s="128">
        <f t="shared" si="89"/>
        <v>0</v>
      </c>
      <c r="BH82" s="128">
        <f t="shared" si="89"/>
        <v>0</v>
      </c>
      <c r="BI82" s="14">
        <f>SUM(BA82:BH82)</f>
        <v>8</v>
      </c>
    </row>
    <row r="83" spans="1:61" ht="13.5" customHeight="1" thickBot="1">
      <c r="A83" s="93"/>
      <c r="B83" s="318">
        <v>43424</v>
      </c>
      <c r="C83" s="319"/>
      <c r="D83" s="233" t="str">
        <f>E15</f>
        <v>Roßbach/Olsbrücken</v>
      </c>
      <c r="E83" s="228" t="str">
        <f>E3</f>
        <v>Erlenbach/Morlautern</v>
      </c>
      <c r="F83" s="97">
        <v>24</v>
      </c>
      <c r="G83" s="98">
        <v>26</v>
      </c>
      <c r="H83" s="95">
        <v>22</v>
      </c>
      <c r="I83" s="96">
        <v>25</v>
      </c>
      <c r="J83" s="97">
        <v>25</v>
      </c>
      <c r="K83" s="98">
        <v>21</v>
      </c>
      <c r="L83" s="95">
        <v>25</v>
      </c>
      <c r="M83" s="96">
        <v>22</v>
      </c>
      <c r="N83" s="97">
        <v>15</v>
      </c>
      <c r="O83" s="98">
        <v>12</v>
      </c>
      <c r="P83" s="101">
        <f>IF(F83="","",F83+H83+J83+L83+N83)</f>
        <v>111</v>
      </c>
      <c r="Q83" s="102">
        <f t="shared" ref="Q83:Q92" si="90">IF(G83="","",G83+I83+K83+M83+O83)</f>
        <v>106</v>
      </c>
      <c r="R83" s="101">
        <f>IF(F83="","",AQ83+AS83+AU83+AW83+AY83)</f>
        <v>3</v>
      </c>
      <c r="S83" s="102">
        <f t="shared" ref="S83:S92" si="91">IF(G83="","",AR83+AT83+AV83+AX83+AZ83)</f>
        <v>2</v>
      </c>
      <c r="T83" s="103">
        <f t="shared" si="32"/>
        <v>2</v>
      </c>
      <c r="U83" s="104">
        <f t="shared" si="33"/>
        <v>1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2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3">IF(F83&gt;G83,1,0)</f>
        <v>0</v>
      </c>
      <c r="AR83" s="105">
        <f t="shared" ref="AR83:AR92" si="94">IF(G83&gt;F83,1,0)</f>
        <v>1</v>
      </c>
      <c r="AS83" s="14">
        <f t="shared" ref="AS83:AS92" si="95">IF(H83&gt;I83,1,0)</f>
        <v>0</v>
      </c>
      <c r="AT83" s="204">
        <f t="shared" ref="AT83:AT92" si="96">IF(I83&gt;H83,1,0)</f>
        <v>1</v>
      </c>
      <c r="AU83" s="105">
        <f t="shared" ref="AU83:AU92" si="97">IF(J83&gt;K83,1,0)</f>
        <v>1</v>
      </c>
      <c r="AV83" s="105">
        <f t="shared" ref="AV83:AV92" si="98">IF(K83&gt;J83,1,0)</f>
        <v>0</v>
      </c>
      <c r="AW83" s="14">
        <f t="shared" ref="AW83:AW92" si="99">IF(L83&gt;M83,1,0)</f>
        <v>1</v>
      </c>
      <c r="AX83" s="14">
        <f t="shared" ref="AX83:AX92" si="100">IF(M83&gt;L83,1,0)</f>
        <v>0</v>
      </c>
      <c r="AY83" s="105">
        <f t="shared" ref="AY83:AY92" si="101">IF(N83&gt;O83,1,0)</f>
        <v>1</v>
      </c>
      <c r="AZ83" s="105">
        <f t="shared" ref="AZ83:AZ92" si="102">IF(O83&gt;N83,1,0)</f>
        <v>0</v>
      </c>
      <c r="BA83" s="12">
        <f>IF(T83=3,1,0)</f>
        <v>0</v>
      </c>
      <c r="BB83" s="12">
        <f>IF(T83=2,1,0)</f>
        <v>1</v>
      </c>
      <c r="BC83" s="12">
        <f>IF(T83=1,1,0)</f>
        <v>0</v>
      </c>
      <c r="BD83" s="12">
        <f>IF(AND(T83=0,U83&lt;&gt;0),1,0)</f>
        <v>0</v>
      </c>
      <c r="BE83" s="12">
        <f>IF(U42=3,1,0)</f>
        <v>0</v>
      </c>
      <c r="BF83" s="12">
        <f>IF(U42=2,1,0)</f>
        <v>0</v>
      </c>
      <c r="BG83" s="12">
        <f>IF(U42=1,1,0)</f>
        <v>0</v>
      </c>
      <c r="BH83" s="12">
        <f>IF(AND(U42=0,T42&lt;&gt;0),1,0)</f>
        <v>1</v>
      </c>
      <c r="BI83" s="14"/>
    </row>
    <row r="84" spans="1:61" ht="13.5" customHeight="1" thickBot="1">
      <c r="A84" s="106"/>
      <c r="B84" s="315">
        <v>43606</v>
      </c>
      <c r="C84" s="317"/>
      <c r="D84" s="234" t="str">
        <f>D83</f>
        <v>Roßbach/Olsbrücken</v>
      </c>
      <c r="E84" s="230" t="str">
        <f>E6</f>
        <v>TSG Trippstadt (A)</v>
      </c>
      <c r="F84" s="110">
        <v>25</v>
      </c>
      <c r="G84" s="111">
        <v>27</v>
      </c>
      <c r="H84" s="108">
        <v>26</v>
      </c>
      <c r="I84" s="109">
        <v>24</v>
      </c>
      <c r="J84" s="110">
        <v>23</v>
      </c>
      <c r="K84" s="111">
        <v>25</v>
      </c>
      <c r="L84" s="108">
        <v>21</v>
      </c>
      <c r="M84" s="109">
        <v>25</v>
      </c>
      <c r="N84" s="110"/>
      <c r="O84" s="111"/>
      <c r="P84" s="114">
        <f t="shared" ref="P84:P92" si="103">IF(F84="","",F84+H84+J84+L84+N84)</f>
        <v>95</v>
      </c>
      <c r="Q84" s="115">
        <f t="shared" si="90"/>
        <v>101</v>
      </c>
      <c r="R84" s="114">
        <f t="shared" ref="R84:R92" si="104">IF(F84="","",AQ84+AS84+AU84+AW84+AY84)</f>
        <v>1</v>
      </c>
      <c r="S84" s="115">
        <f t="shared" si="91"/>
        <v>3</v>
      </c>
      <c r="T84" s="103">
        <f t="shared" si="32"/>
        <v>0</v>
      </c>
      <c r="U84" s="104">
        <f t="shared" si="33"/>
        <v>3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2"/>
        <v/>
      </c>
      <c r="AN84" s="367"/>
      <c r="AO84" s="368" t="str">
        <f t="shared" ref="AO84:AO92" ca="1" si="105">IF(U84&lt;&gt;"","",IF(C84="","",IF(C84&lt;TODAY(),"offen","")))</f>
        <v/>
      </c>
      <c r="AP84" s="368"/>
      <c r="AQ84" s="105">
        <f t="shared" si="93"/>
        <v>0</v>
      </c>
      <c r="AR84" s="105">
        <f t="shared" si="94"/>
        <v>1</v>
      </c>
      <c r="AS84" s="14">
        <f t="shared" si="95"/>
        <v>1</v>
      </c>
      <c r="AT84" s="204">
        <f t="shared" si="96"/>
        <v>0</v>
      </c>
      <c r="AU84" s="105">
        <f t="shared" si="97"/>
        <v>0</v>
      </c>
      <c r="AV84" s="105">
        <f t="shared" si="98"/>
        <v>1</v>
      </c>
      <c r="AW84" s="14">
        <f t="shared" si="99"/>
        <v>0</v>
      </c>
      <c r="AX84" s="14">
        <f t="shared" si="100"/>
        <v>1</v>
      </c>
      <c r="AY84" s="105">
        <f t="shared" si="101"/>
        <v>0</v>
      </c>
      <c r="AZ84" s="105">
        <f t="shared" si="102"/>
        <v>0</v>
      </c>
      <c r="BA84" s="12">
        <f t="shared" si="29"/>
        <v>0</v>
      </c>
      <c r="BB84" s="12">
        <f t="shared" si="30"/>
        <v>0</v>
      </c>
      <c r="BC84" s="12">
        <f t="shared" si="31"/>
        <v>0</v>
      </c>
      <c r="BD84" s="12">
        <f>IF(AND(T84=0,U84&lt;&gt;0),1,0)</f>
        <v>1</v>
      </c>
      <c r="BE84" s="12">
        <f>IF(U53=3,1,0)</f>
        <v>0</v>
      </c>
      <c r="BF84" s="12">
        <f>IF(U53=2,1,0)</f>
        <v>0</v>
      </c>
      <c r="BG84" s="12">
        <f>IF(U53=1,1,0)</f>
        <v>0</v>
      </c>
      <c r="BH84" s="12">
        <f>IF(AND(U53=0,T53&lt;&gt;0),1,0)</f>
        <v>1</v>
      </c>
      <c r="BI84" s="14"/>
    </row>
    <row r="85" spans="1:61" ht="13.5" customHeight="1" thickBot="1">
      <c r="A85" s="106"/>
      <c r="B85" s="315">
        <v>43347</v>
      </c>
      <c r="C85" s="317"/>
      <c r="D85" s="234" t="str">
        <f t="shared" ref="D85:D92" si="106">D84</f>
        <v>Roßbach/Olsbrücken</v>
      </c>
      <c r="E85" s="230" t="str">
        <f>E9</f>
        <v>TV Otterberg</v>
      </c>
      <c r="F85" s="110">
        <v>12</v>
      </c>
      <c r="G85" s="111">
        <v>25</v>
      </c>
      <c r="H85" s="108">
        <v>13</v>
      </c>
      <c r="I85" s="109">
        <v>25</v>
      </c>
      <c r="J85" s="110">
        <v>11</v>
      </c>
      <c r="K85" s="111">
        <v>25</v>
      </c>
      <c r="L85" s="108"/>
      <c r="M85" s="109"/>
      <c r="N85" s="110"/>
      <c r="O85" s="111"/>
      <c r="P85" s="114">
        <f t="shared" si="103"/>
        <v>36</v>
      </c>
      <c r="Q85" s="115">
        <f t="shared" si="90"/>
        <v>75</v>
      </c>
      <c r="R85" s="114">
        <f t="shared" si="104"/>
        <v>0</v>
      </c>
      <c r="S85" s="115">
        <f t="shared" si="91"/>
        <v>3</v>
      </c>
      <c r="T85" s="103">
        <f t="shared" si="32"/>
        <v>0</v>
      </c>
      <c r="U85" s="104">
        <f t="shared" si="33"/>
        <v>3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2"/>
        <v/>
      </c>
      <c r="AN85" s="367"/>
      <c r="AO85" s="368" t="str">
        <f t="shared" ca="1" si="105"/>
        <v/>
      </c>
      <c r="AP85" s="368"/>
      <c r="AQ85" s="105">
        <f t="shared" si="93"/>
        <v>0</v>
      </c>
      <c r="AR85" s="105">
        <f t="shared" si="94"/>
        <v>1</v>
      </c>
      <c r="AS85" s="14">
        <f t="shared" si="95"/>
        <v>0</v>
      </c>
      <c r="AT85" s="204">
        <f t="shared" si="96"/>
        <v>1</v>
      </c>
      <c r="AU85" s="105">
        <f t="shared" si="97"/>
        <v>0</v>
      </c>
      <c r="AV85" s="105">
        <f t="shared" si="98"/>
        <v>1</v>
      </c>
      <c r="AW85" s="14">
        <f t="shared" si="99"/>
        <v>0</v>
      </c>
      <c r="AX85" s="14">
        <f t="shared" si="100"/>
        <v>0</v>
      </c>
      <c r="AY85" s="105">
        <f t="shared" si="101"/>
        <v>0</v>
      </c>
      <c r="AZ85" s="105">
        <f t="shared" si="102"/>
        <v>0</v>
      </c>
      <c r="BA85" s="12">
        <f t="shared" si="29"/>
        <v>0</v>
      </c>
      <c r="BB85" s="12">
        <f t="shared" si="30"/>
        <v>0</v>
      </c>
      <c r="BC85" s="12">
        <f t="shared" si="31"/>
        <v>0</v>
      </c>
      <c r="BD85" s="12">
        <f t="shared" si="34"/>
        <v>1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1</v>
      </c>
      <c r="BI85" s="14"/>
    </row>
    <row r="86" spans="1:61" ht="13.5" customHeight="1" thickBot="1">
      <c r="A86" s="106"/>
      <c r="B86" s="315">
        <v>43543</v>
      </c>
      <c r="C86" s="317"/>
      <c r="D86" s="234" t="str">
        <f t="shared" si="106"/>
        <v>Roßbach/Olsbrücken</v>
      </c>
      <c r="E86" s="230" t="str">
        <f>E12</f>
        <v>Rodenbach/Weilerbach</v>
      </c>
      <c r="F86" s="110">
        <v>6</v>
      </c>
      <c r="G86" s="111">
        <v>25</v>
      </c>
      <c r="H86" s="108">
        <v>25</v>
      </c>
      <c r="I86" s="109">
        <v>12</v>
      </c>
      <c r="J86" s="110">
        <v>20</v>
      </c>
      <c r="K86" s="111">
        <v>25</v>
      </c>
      <c r="L86" s="108">
        <v>11</v>
      </c>
      <c r="M86" s="109">
        <v>25</v>
      </c>
      <c r="N86" s="110"/>
      <c r="O86" s="111"/>
      <c r="P86" s="114">
        <f t="shared" si="103"/>
        <v>62</v>
      </c>
      <c r="Q86" s="115">
        <f t="shared" si="90"/>
        <v>87</v>
      </c>
      <c r="R86" s="114">
        <f t="shared" si="104"/>
        <v>1</v>
      </c>
      <c r="S86" s="115">
        <f>IF(G86="","",AR86+AT86+AV86+AX86+AZ86)</f>
        <v>3</v>
      </c>
      <c r="T86" s="103">
        <f t="shared" si="32"/>
        <v>0</v>
      </c>
      <c r="U86" s="104">
        <f t="shared" si="33"/>
        <v>3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ca="1">IF(U86&lt;&gt;"","",IF(C86&lt;&gt;"","verlegt",IF(B86&lt;TODAY(),"offen","")))</f>
        <v/>
      </c>
      <c r="AN86" s="372"/>
      <c r="AO86" s="368" t="str">
        <f t="shared" ca="1" si="105"/>
        <v/>
      </c>
      <c r="AP86" s="368"/>
      <c r="AQ86" s="105">
        <f t="shared" si="93"/>
        <v>0</v>
      </c>
      <c r="AR86" s="105">
        <f t="shared" si="94"/>
        <v>1</v>
      </c>
      <c r="AS86" s="14">
        <f t="shared" si="95"/>
        <v>1</v>
      </c>
      <c r="AT86" s="204">
        <f t="shared" si="96"/>
        <v>0</v>
      </c>
      <c r="AU86" s="105">
        <f t="shared" si="97"/>
        <v>0</v>
      </c>
      <c r="AV86" s="105">
        <f t="shared" si="98"/>
        <v>1</v>
      </c>
      <c r="AW86" s="14">
        <f t="shared" si="99"/>
        <v>0</v>
      </c>
      <c r="AX86" s="14">
        <f t="shared" si="100"/>
        <v>1</v>
      </c>
      <c r="AY86" s="105">
        <f t="shared" si="101"/>
        <v>0</v>
      </c>
      <c r="AZ86" s="105">
        <f t="shared" si="102"/>
        <v>0</v>
      </c>
      <c r="BA86" s="12">
        <f t="shared" si="29"/>
        <v>0</v>
      </c>
      <c r="BB86" s="12">
        <f t="shared" si="30"/>
        <v>0</v>
      </c>
      <c r="BC86" s="12">
        <f t="shared" si="31"/>
        <v>0</v>
      </c>
      <c r="BD86" s="12">
        <f t="shared" si="34"/>
        <v>1</v>
      </c>
      <c r="BE86" s="12">
        <f>IF(U75=3,1,0)</f>
        <v>0</v>
      </c>
      <c r="BF86" s="12">
        <f>IF(U75=2,1,0)</f>
        <v>0</v>
      </c>
      <c r="BG86" s="12">
        <f>IF(U75=1,1,0)</f>
        <v>0</v>
      </c>
      <c r="BH86" s="12">
        <f>IF(AND(U75=0,T75&lt;&gt;0),1,0)</f>
        <v>1</v>
      </c>
      <c r="BI86" s="14"/>
    </row>
    <row r="87" spans="1:61" ht="13.5" hidden="1" customHeight="1" thickBot="1">
      <c r="A87" s="106"/>
      <c r="B87" s="315"/>
      <c r="C87" s="317"/>
      <c r="D87" s="234" t="str">
        <f t="shared" si="106"/>
        <v>Roßbach/Olsbrücken</v>
      </c>
      <c r="E87" s="230" t="str">
        <f>E18</f>
        <v>VfB Weilerbach</v>
      </c>
      <c r="F87" s="110"/>
      <c r="G87" s="111"/>
      <c r="H87" s="108"/>
      <c r="I87" s="109"/>
      <c r="J87" s="110"/>
      <c r="K87" s="111"/>
      <c r="L87" s="108"/>
      <c r="M87" s="109"/>
      <c r="N87" s="110"/>
      <c r="O87" s="111"/>
      <c r="P87" s="114" t="str">
        <f t="shared" si="103"/>
        <v/>
      </c>
      <c r="Q87" s="115" t="str">
        <f t="shared" si="90"/>
        <v/>
      </c>
      <c r="R87" s="114" t="str">
        <f>IF(F87="","",AQ87+AS87+AU87+AW87+AY87)</f>
        <v/>
      </c>
      <c r="S87" s="115" t="str">
        <f>IF(G87="","",AR87+AT87+AV87+AX87+AZ87)</f>
        <v/>
      </c>
      <c r="T87" s="103">
        <f t="shared" si="32"/>
        <v>0</v>
      </c>
      <c r="U87" s="104">
        <f t="shared" si="33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ca="1">IF(U87&lt;&gt;"","",IF(C87&lt;&gt;"","verlegt",IF(B87&lt;TODAY(),"offen","")))</f>
        <v/>
      </c>
      <c r="AN87" s="367"/>
      <c r="AO87" s="368" t="str">
        <f t="shared" ca="1" si="105"/>
        <v/>
      </c>
      <c r="AP87" s="368"/>
      <c r="AQ87" s="105">
        <f t="shared" si="93"/>
        <v>0</v>
      </c>
      <c r="AR87" s="105">
        <f t="shared" si="94"/>
        <v>0</v>
      </c>
      <c r="AS87" s="14">
        <f t="shared" si="95"/>
        <v>0</v>
      </c>
      <c r="AT87" s="204">
        <f t="shared" si="96"/>
        <v>0</v>
      </c>
      <c r="AU87" s="105">
        <f t="shared" si="97"/>
        <v>0</v>
      </c>
      <c r="AV87" s="105">
        <f t="shared" si="98"/>
        <v>0</v>
      </c>
      <c r="AW87" s="14">
        <f t="shared" si="99"/>
        <v>0</v>
      </c>
      <c r="AX87" s="14">
        <f t="shared" si="100"/>
        <v>0</v>
      </c>
      <c r="AY87" s="105">
        <f t="shared" si="101"/>
        <v>0</v>
      </c>
      <c r="AZ87" s="105">
        <f t="shared" si="102"/>
        <v>0</v>
      </c>
      <c r="BA87" s="12">
        <f>IF(T87=3,1,0)</f>
        <v>0</v>
      </c>
      <c r="BB87" s="12">
        <f t="shared" si="30"/>
        <v>0</v>
      </c>
      <c r="BC87" s="12">
        <f t="shared" si="31"/>
        <v>0</v>
      </c>
      <c r="BD87" s="12">
        <f>IF(AND(T87=0,U87&lt;&gt;0),1,0)</f>
        <v>0</v>
      </c>
      <c r="BE87" s="12">
        <f>IF(U98=3,1,0)</f>
        <v>0</v>
      </c>
      <c r="BF87" s="12">
        <f>IF(U98=2,1,0)</f>
        <v>0</v>
      </c>
      <c r="BG87" s="12">
        <f>IF(U98=1,1,0)</f>
        <v>0</v>
      </c>
      <c r="BH87" s="12">
        <f>IF(AND(U98=0,T98&lt;&gt;0),1,0)</f>
        <v>0</v>
      </c>
      <c r="BI87" s="14"/>
    </row>
    <row r="88" spans="1:61" ht="13.5" hidden="1" customHeight="1" thickBot="1">
      <c r="A88" s="106"/>
      <c r="B88" s="315"/>
      <c r="C88" s="317"/>
      <c r="D88" s="234" t="str">
        <f t="shared" si="106"/>
        <v>Roßbach/Olsbrücken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3"/>
        <v/>
      </c>
      <c r="Q88" s="115" t="str">
        <f t="shared" si="90"/>
        <v/>
      </c>
      <c r="R88" s="114" t="str">
        <f t="shared" si="104"/>
        <v/>
      </c>
      <c r="S88" s="115" t="str">
        <f t="shared" si="91"/>
        <v/>
      </c>
      <c r="T88" s="103">
        <f t="shared" si="32"/>
        <v>0</v>
      </c>
      <c r="U88" s="104">
        <f t="shared" si="33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2"/>
        <v/>
      </c>
      <c r="AN88" s="367"/>
      <c r="AO88" s="368" t="str">
        <f t="shared" ca="1" si="105"/>
        <v/>
      </c>
      <c r="AP88" s="368"/>
      <c r="AQ88" s="105">
        <f t="shared" si="93"/>
        <v>0</v>
      </c>
      <c r="AR88" s="105">
        <f t="shared" si="94"/>
        <v>0</v>
      </c>
      <c r="AS88" s="14">
        <f t="shared" si="95"/>
        <v>0</v>
      </c>
      <c r="AT88" s="204">
        <f t="shared" si="96"/>
        <v>0</v>
      </c>
      <c r="AU88" s="105">
        <f t="shared" si="97"/>
        <v>0</v>
      </c>
      <c r="AV88" s="105">
        <f t="shared" si="98"/>
        <v>0</v>
      </c>
      <c r="AW88" s="14">
        <f t="shared" si="99"/>
        <v>0</v>
      </c>
      <c r="AX88" s="14">
        <f t="shared" si="100"/>
        <v>0</v>
      </c>
      <c r="AY88" s="105">
        <f t="shared" si="101"/>
        <v>0</v>
      </c>
      <c r="AZ88" s="105">
        <f t="shared" si="102"/>
        <v>0</v>
      </c>
      <c r="BA88" s="12">
        <f t="shared" si="29"/>
        <v>0</v>
      </c>
      <c r="BB88" s="12">
        <f t="shared" si="30"/>
        <v>0</v>
      </c>
      <c r="BC88" s="12">
        <f t="shared" si="31"/>
        <v>0</v>
      </c>
      <c r="BD88" s="12">
        <f t="shared" si="34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3.5" hidden="1" customHeight="1" thickBot="1">
      <c r="A89" s="106"/>
      <c r="B89" s="289"/>
      <c r="C89" s="290"/>
      <c r="D89" s="234" t="str">
        <f t="shared" si="106"/>
        <v>Roßbach/Olsbrücken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3"/>
        <v/>
      </c>
      <c r="Q89" s="115" t="str">
        <f t="shared" si="90"/>
        <v/>
      </c>
      <c r="R89" s="114" t="str">
        <f t="shared" si="104"/>
        <v/>
      </c>
      <c r="S89" s="115" t="str">
        <f t="shared" si="91"/>
        <v/>
      </c>
      <c r="T89" s="103">
        <f t="shared" si="32"/>
        <v>0</v>
      </c>
      <c r="U89" s="104">
        <f t="shared" si="33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2"/>
        <v/>
      </c>
      <c r="AN89" s="367"/>
      <c r="AO89" s="368" t="str">
        <f t="shared" ca="1" si="105"/>
        <v/>
      </c>
      <c r="AP89" s="368"/>
      <c r="AQ89" s="105">
        <f t="shared" si="93"/>
        <v>0</v>
      </c>
      <c r="AR89" s="105">
        <f t="shared" si="94"/>
        <v>0</v>
      </c>
      <c r="AS89" s="14">
        <f t="shared" si="95"/>
        <v>0</v>
      </c>
      <c r="AT89" s="204">
        <f t="shared" si="96"/>
        <v>0</v>
      </c>
      <c r="AU89" s="105">
        <f t="shared" si="97"/>
        <v>0</v>
      </c>
      <c r="AV89" s="105">
        <f t="shared" si="98"/>
        <v>0</v>
      </c>
      <c r="AW89" s="14">
        <f t="shared" si="99"/>
        <v>0</v>
      </c>
      <c r="AX89" s="14">
        <f t="shared" si="100"/>
        <v>0</v>
      </c>
      <c r="AY89" s="105">
        <f t="shared" si="101"/>
        <v>0</v>
      </c>
      <c r="AZ89" s="105">
        <f t="shared" si="102"/>
        <v>0</v>
      </c>
      <c r="BA89" s="12">
        <f t="shared" si="29"/>
        <v>0</v>
      </c>
      <c r="BB89" s="12">
        <f t="shared" si="30"/>
        <v>0</v>
      </c>
      <c r="BC89" s="12">
        <f t="shared" si="31"/>
        <v>0</v>
      </c>
      <c r="BD89" s="12">
        <f t="shared" si="34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3.5" hidden="1" customHeight="1" thickBot="1">
      <c r="A90" s="106"/>
      <c r="B90" s="289"/>
      <c r="C90" s="290"/>
      <c r="D90" s="234" t="str">
        <f t="shared" si="106"/>
        <v>Roßbach/Olsbrücken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3"/>
        <v/>
      </c>
      <c r="Q90" s="115" t="str">
        <f t="shared" si="90"/>
        <v/>
      </c>
      <c r="R90" s="114" t="str">
        <f t="shared" si="104"/>
        <v/>
      </c>
      <c r="S90" s="115" t="str">
        <f t="shared" si="91"/>
        <v/>
      </c>
      <c r="T90" s="103">
        <f t="shared" si="32"/>
        <v>0</v>
      </c>
      <c r="U90" s="104">
        <f t="shared" si="33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2"/>
        <v/>
      </c>
      <c r="AN90" s="367"/>
      <c r="AO90" s="368" t="str">
        <f t="shared" ca="1" si="105"/>
        <v/>
      </c>
      <c r="AP90" s="368"/>
      <c r="AQ90" s="105">
        <f t="shared" si="93"/>
        <v>0</v>
      </c>
      <c r="AR90" s="105">
        <f t="shared" si="94"/>
        <v>0</v>
      </c>
      <c r="AS90" s="14">
        <f t="shared" si="95"/>
        <v>0</v>
      </c>
      <c r="AT90" s="204">
        <f t="shared" si="96"/>
        <v>0</v>
      </c>
      <c r="AU90" s="105">
        <f t="shared" si="97"/>
        <v>0</v>
      </c>
      <c r="AV90" s="105">
        <f t="shared" si="98"/>
        <v>0</v>
      </c>
      <c r="AW90" s="14">
        <f t="shared" si="99"/>
        <v>0</v>
      </c>
      <c r="AX90" s="14">
        <f t="shared" si="100"/>
        <v>0</v>
      </c>
      <c r="AY90" s="105">
        <f t="shared" si="101"/>
        <v>0</v>
      </c>
      <c r="AZ90" s="105">
        <f t="shared" si="102"/>
        <v>0</v>
      </c>
      <c r="BA90" s="12">
        <f t="shared" si="29"/>
        <v>0</v>
      </c>
      <c r="BB90" s="12">
        <f t="shared" si="30"/>
        <v>0</v>
      </c>
      <c r="BC90" s="12">
        <f t="shared" si="31"/>
        <v>0</v>
      </c>
      <c r="BD90" s="12">
        <f t="shared" si="34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3.5" hidden="1" customHeight="1" thickBot="1">
      <c r="A91" s="106"/>
      <c r="B91" s="289"/>
      <c r="C91" s="290"/>
      <c r="D91" s="234" t="str">
        <f t="shared" si="106"/>
        <v>Roßbach/Olsbrücken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3"/>
        <v/>
      </c>
      <c r="Q91" s="115" t="str">
        <f t="shared" si="90"/>
        <v/>
      </c>
      <c r="R91" s="114" t="str">
        <f t="shared" si="104"/>
        <v/>
      </c>
      <c r="S91" s="115" t="str">
        <f t="shared" si="91"/>
        <v/>
      </c>
      <c r="T91" s="103">
        <f t="shared" si="32"/>
        <v>0</v>
      </c>
      <c r="U91" s="104">
        <f t="shared" si="33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2"/>
        <v/>
      </c>
      <c r="AN91" s="367"/>
      <c r="AO91" s="368" t="str">
        <f t="shared" ca="1" si="105"/>
        <v/>
      </c>
      <c r="AP91" s="368"/>
      <c r="AQ91" s="105">
        <f t="shared" si="93"/>
        <v>0</v>
      </c>
      <c r="AR91" s="105">
        <f t="shared" si="94"/>
        <v>0</v>
      </c>
      <c r="AS91" s="14">
        <f t="shared" si="95"/>
        <v>0</v>
      </c>
      <c r="AT91" s="204">
        <f t="shared" si="96"/>
        <v>0</v>
      </c>
      <c r="AU91" s="105">
        <f t="shared" si="97"/>
        <v>0</v>
      </c>
      <c r="AV91" s="105">
        <f t="shared" si="98"/>
        <v>0</v>
      </c>
      <c r="AW91" s="14">
        <f t="shared" si="99"/>
        <v>0</v>
      </c>
      <c r="AX91" s="14">
        <f t="shared" si="100"/>
        <v>0</v>
      </c>
      <c r="AY91" s="105">
        <f t="shared" si="101"/>
        <v>0</v>
      </c>
      <c r="AZ91" s="105">
        <f t="shared" si="102"/>
        <v>0</v>
      </c>
      <c r="BA91" s="12">
        <f t="shared" si="29"/>
        <v>0</v>
      </c>
      <c r="BB91" s="12">
        <f t="shared" si="30"/>
        <v>0</v>
      </c>
      <c r="BC91" s="12">
        <f t="shared" si="31"/>
        <v>0</v>
      </c>
      <c r="BD91" s="12">
        <f t="shared" si="34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3.5" hidden="1" customHeight="1" thickBot="1">
      <c r="A92" s="116"/>
      <c r="B92" s="291"/>
      <c r="C92" s="292"/>
      <c r="D92" s="235" t="str">
        <f t="shared" si="106"/>
        <v>Roßbach/Olsbrücken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3"/>
        <v/>
      </c>
      <c r="Q92" s="125" t="str">
        <f t="shared" si="90"/>
        <v/>
      </c>
      <c r="R92" s="124" t="str">
        <f t="shared" si="104"/>
        <v/>
      </c>
      <c r="S92" s="125" t="str">
        <f t="shared" si="91"/>
        <v/>
      </c>
      <c r="T92" s="103">
        <f t="shared" si="32"/>
        <v>0</v>
      </c>
      <c r="U92" s="104">
        <f t="shared" si="33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2"/>
        <v/>
      </c>
      <c r="AN92" s="370"/>
      <c r="AO92" s="371" t="str">
        <f t="shared" ca="1" si="105"/>
        <v/>
      </c>
      <c r="AP92" s="371"/>
      <c r="AQ92" s="105">
        <f t="shared" si="93"/>
        <v>0</v>
      </c>
      <c r="AR92" s="105">
        <f t="shared" si="94"/>
        <v>0</v>
      </c>
      <c r="AS92" s="14">
        <f t="shared" si="95"/>
        <v>0</v>
      </c>
      <c r="AT92" s="204">
        <f t="shared" si="96"/>
        <v>0</v>
      </c>
      <c r="AU92" s="105">
        <f t="shared" si="97"/>
        <v>0</v>
      </c>
      <c r="AV92" s="105">
        <f t="shared" si="98"/>
        <v>0</v>
      </c>
      <c r="AW92" s="14">
        <f t="shared" si="99"/>
        <v>0</v>
      </c>
      <c r="AX92" s="14">
        <f t="shared" si="100"/>
        <v>0</v>
      </c>
      <c r="AY92" s="105">
        <f t="shared" si="101"/>
        <v>0</v>
      </c>
      <c r="AZ92" s="105">
        <f t="shared" si="102"/>
        <v>0</v>
      </c>
      <c r="BA92" s="12">
        <f t="shared" si="29"/>
        <v>0</v>
      </c>
      <c r="BB92" s="12">
        <f t="shared" si="30"/>
        <v>0</v>
      </c>
      <c r="BC92" s="12">
        <f t="shared" si="31"/>
        <v>0</v>
      </c>
      <c r="BD92" s="12">
        <f t="shared" si="34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3.5" hidden="1" customHeight="1" thickBot="1">
      <c r="A93" s="13"/>
      <c r="B93" s="293"/>
      <c r="C93" s="294"/>
      <c r="D93" s="218"/>
      <c r="E93" s="218"/>
      <c r="T93" s="103">
        <f t="shared" si="32"/>
        <v>0</v>
      </c>
      <c r="U93" s="104">
        <f t="shared" si="33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7">SUM(BA83:BA92)</f>
        <v>0</v>
      </c>
      <c r="BB93" s="128">
        <f t="shared" si="107"/>
        <v>1</v>
      </c>
      <c r="BC93" s="128">
        <f t="shared" si="107"/>
        <v>0</v>
      </c>
      <c r="BD93" s="128">
        <f t="shared" si="107"/>
        <v>3</v>
      </c>
      <c r="BE93" s="128">
        <f t="shared" si="107"/>
        <v>0</v>
      </c>
      <c r="BF93" s="128">
        <f t="shared" si="107"/>
        <v>0</v>
      </c>
      <c r="BG93" s="128">
        <f t="shared" si="107"/>
        <v>0</v>
      </c>
      <c r="BH93" s="128">
        <f t="shared" si="107"/>
        <v>4</v>
      </c>
      <c r="BI93" s="14">
        <f>SUM(BA93:BH93)</f>
        <v>8</v>
      </c>
    </row>
    <row r="94" spans="1:61" ht="13.5" hidden="1" customHeight="1" thickBot="1">
      <c r="A94" s="93"/>
      <c r="B94" s="318"/>
      <c r="C94" s="319"/>
      <c r="D94" s="233" t="str">
        <f>E18</f>
        <v>VfB Weilerbach</v>
      </c>
      <c r="E94" s="228" t="str">
        <f>E3</f>
        <v>Erlenbach/Morlautern</v>
      </c>
      <c r="F94" s="97"/>
      <c r="G94" s="98"/>
      <c r="H94" s="95"/>
      <c r="I94" s="96"/>
      <c r="J94" s="97"/>
      <c r="K94" s="98"/>
      <c r="L94" s="95"/>
      <c r="M94" s="96"/>
      <c r="N94" s="97"/>
      <c r="O94" s="98"/>
      <c r="P94" s="101" t="str">
        <f>IF(F94="","",F94+H94+J94+L94+N94)</f>
        <v/>
      </c>
      <c r="Q94" s="102" t="str">
        <f t="shared" ref="Q94:Q103" si="108">IF(G94="","",G94+I94+K94+M94+O94)</f>
        <v/>
      </c>
      <c r="R94" s="101" t="str">
        <f>IF(F94="","",AQ94+AS94+AU94+AW94+AY94)</f>
        <v/>
      </c>
      <c r="S94" s="102" t="str">
        <f t="shared" ref="S94:S103" si="109">IF(G94="","",AR94+AT94+AV94+AX94+AZ94)</f>
        <v/>
      </c>
      <c r="T94" s="103">
        <f t="shared" si="32"/>
        <v>0</v>
      </c>
      <c r="U94" s="104">
        <f t="shared" si="33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10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1">IF(F94&gt;G94,1,0)</f>
        <v>0</v>
      </c>
      <c r="AR94" s="105">
        <f t="shared" ref="AR94:AR103" si="112">IF(G94&gt;F94,1,0)</f>
        <v>0</v>
      </c>
      <c r="AS94" s="14">
        <f t="shared" ref="AS94:AS103" si="113">IF(H94&gt;I94,1,0)</f>
        <v>0</v>
      </c>
      <c r="AT94" s="204">
        <f t="shared" ref="AT94:AT103" si="114">IF(I94&gt;H94,1,0)</f>
        <v>0</v>
      </c>
      <c r="AU94" s="105">
        <f t="shared" ref="AU94:AU103" si="115">IF(J94&gt;K94,1,0)</f>
        <v>0</v>
      </c>
      <c r="AV94" s="105">
        <f t="shared" ref="AV94:AV103" si="116">IF(K94&gt;J94,1,0)</f>
        <v>0</v>
      </c>
      <c r="AW94" s="14">
        <f t="shared" ref="AW94:AW103" si="117">IF(L94&gt;M94,1,0)</f>
        <v>0</v>
      </c>
      <c r="AX94" s="14">
        <f t="shared" ref="AX94:AX103" si="118">IF(M94&gt;L94,1,0)</f>
        <v>0</v>
      </c>
      <c r="AY94" s="105">
        <f t="shared" ref="AY94:AY103" si="119">IF(N94&gt;O94,1,0)</f>
        <v>0</v>
      </c>
      <c r="AZ94" s="105">
        <f t="shared" ref="AZ94:AZ103" si="120">IF(O94&gt;N94,1,0)</f>
        <v>0</v>
      </c>
      <c r="BA94" s="12">
        <f t="shared" si="29"/>
        <v>0</v>
      </c>
      <c r="BB94" s="12">
        <f t="shared" si="30"/>
        <v>0</v>
      </c>
      <c r="BC94" s="12">
        <f t="shared" si="31"/>
        <v>0</v>
      </c>
      <c r="BD94" s="12">
        <f t="shared" si="34"/>
        <v>0</v>
      </c>
      <c r="BE94" s="12">
        <f>IF(U43=3,1,0)</f>
        <v>0</v>
      </c>
      <c r="BF94" s="12">
        <f>IF(U43=2,1,0)</f>
        <v>0</v>
      </c>
      <c r="BG94" s="12">
        <f>IF(U43=1,1,0)</f>
        <v>0</v>
      </c>
      <c r="BH94" s="12">
        <f>IF(AND(U43=0,T43&lt;&gt;0),1,0)</f>
        <v>0</v>
      </c>
      <c r="BI94" s="14"/>
    </row>
    <row r="95" spans="1:61" ht="13.5" hidden="1" customHeight="1" thickBot="1">
      <c r="A95" s="106"/>
      <c r="B95" s="315"/>
      <c r="C95" s="317"/>
      <c r="D95" s="234" t="str">
        <f>D94</f>
        <v>VfB Weilerbach</v>
      </c>
      <c r="E95" s="230" t="str">
        <f>E6</f>
        <v>TSG Trippstadt (A)</v>
      </c>
      <c r="F95" s="110"/>
      <c r="G95" s="111"/>
      <c r="H95" s="108"/>
      <c r="I95" s="109"/>
      <c r="J95" s="110"/>
      <c r="K95" s="111"/>
      <c r="L95" s="108"/>
      <c r="M95" s="109"/>
      <c r="N95" s="110"/>
      <c r="O95" s="111"/>
      <c r="P95" s="114" t="str">
        <f t="shared" ref="P95:P103" si="121">IF(F95="","",F95+H95+J95+L95+N95)</f>
        <v/>
      </c>
      <c r="Q95" s="115" t="str">
        <f t="shared" si="108"/>
        <v/>
      </c>
      <c r="R95" s="114" t="str">
        <f t="shared" ref="R95:R103" si="122">IF(F95="","",AQ95+AS95+AU95+AW95+AY95)</f>
        <v/>
      </c>
      <c r="S95" s="115" t="str">
        <f t="shared" si="109"/>
        <v/>
      </c>
      <c r="T95" s="103">
        <f t="shared" si="32"/>
        <v>0</v>
      </c>
      <c r="U95" s="104">
        <f t="shared" si="33"/>
        <v>0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10"/>
        <v/>
      </c>
      <c r="AN95" s="367"/>
      <c r="AO95" s="368" t="str">
        <f t="shared" ref="AO95:AO103" ca="1" si="123">IF(U95&lt;&gt;"","",IF(C95="","",IF(C95&lt;TODAY(),"offen","")))</f>
        <v/>
      </c>
      <c r="AP95" s="368"/>
      <c r="AQ95" s="105">
        <f t="shared" si="111"/>
        <v>0</v>
      </c>
      <c r="AR95" s="105">
        <f t="shared" si="112"/>
        <v>0</v>
      </c>
      <c r="AS95" s="14">
        <f t="shared" si="113"/>
        <v>0</v>
      </c>
      <c r="AT95" s="204">
        <f t="shared" si="114"/>
        <v>0</v>
      </c>
      <c r="AU95" s="105">
        <f t="shared" si="115"/>
        <v>0</v>
      </c>
      <c r="AV95" s="105">
        <f t="shared" si="116"/>
        <v>0</v>
      </c>
      <c r="AW95" s="14">
        <f t="shared" si="117"/>
        <v>0</v>
      </c>
      <c r="AX95" s="14">
        <f t="shared" si="118"/>
        <v>0</v>
      </c>
      <c r="AY95" s="105">
        <f t="shared" si="119"/>
        <v>0</v>
      </c>
      <c r="AZ95" s="105">
        <f t="shared" si="120"/>
        <v>0</v>
      </c>
      <c r="BA95" s="12">
        <f t="shared" si="29"/>
        <v>0</v>
      </c>
      <c r="BB95" s="12">
        <f t="shared" si="30"/>
        <v>0</v>
      </c>
      <c r="BC95" s="12">
        <f t="shared" si="31"/>
        <v>0</v>
      </c>
      <c r="BD95" s="12">
        <f t="shared" si="34"/>
        <v>0</v>
      </c>
      <c r="BE95" s="12">
        <f>IF(U54=3,1,0)</f>
        <v>0</v>
      </c>
      <c r="BF95" s="12">
        <f>IF(U54=2,1,0)</f>
        <v>0</v>
      </c>
      <c r="BG95" s="12">
        <f>IF(U54=1,1,0)</f>
        <v>0</v>
      </c>
      <c r="BH95" s="12">
        <f>IF(AND(U54=0,T54&lt;&gt;0),1,0)</f>
        <v>0</v>
      </c>
      <c r="BI95" s="14"/>
    </row>
    <row r="96" spans="1:61" ht="13.5" hidden="1" customHeight="1" thickBot="1">
      <c r="A96" s="106"/>
      <c r="B96" s="315"/>
      <c r="C96" s="316"/>
      <c r="D96" s="234" t="str">
        <f t="shared" ref="D96:D103" si="124">D95</f>
        <v>VfB Weilerbach</v>
      </c>
      <c r="E96" s="230" t="str">
        <f>E9</f>
        <v>TV Otterberg</v>
      </c>
      <c r="F96" s="110"/>
      <c r="G96" s="111"/>
      <c r="H96" s="108"/>
      <c r="I96" s="109"/>
      <c r="J96" s="110"/>
      <c r="K96" s="111"/>
      <c r="L96" s="108"/>
      <c r="M96" s="109"/>
      <c r="N96" s="110"/>
      <c r="O96" s="111"/>
      <c r="P96" s="114" t="str">
        <f t="shared" si="121"/>
        <v/>
      </c>
      <c r="Q96" s="115" t="str">
        <f t="shared" si="108"/>
        <v/>
      </c>
      <c r="R96" s="114" t="str">
        <f t="shared" si="122"/>
        <v/>
      </c>
      <c r="S96" s="115" t="str">
        <f t="shared" si="109"/>
        <v/>
      </c>
      <c r="T96" s="103">
        <f t="shared" si="32"/>
        <v>0</v>
      </c>
      <c r="U96" s="104">
        <f t="shared" si="33"/>
        <v>0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10"/>
        <v/>
      </c>
      <c r="AN96" s="367"/>
      <c r="AO96" s="368" t="str">
        <f t="shared" ca="1" si="123"/>
        <v/>
      </c>
      <c r="AP96" s="368"/>
      <c r="AQ96" s="105">
        <f t="shared" si="111"/>
        <v>0</v>
      </c>
      <c r="AR96" s="105">
        <f t="shared" si="112"/>
        <v>0</v>
      </c>
      <c r="AS96" s="14">
        <f t="shared" si="113"/>
        <v>0</v>
      </c>
      <c r="AT96" s="204">
        <f t="shared" si="114"/>
        <v>0</v>
      </c>
      <c r="AU96" s="105">
        <f t="shared" si="115"/>
        <v>0</v>
      </c>
      <c r="AV96" s="105">
        <f t="shared" si="116"/>
        <v>0</v>
      </c>
      <c r="AW96" s="14">
        <f t="shared" si="117"/>
        <v>0</v>
      </c>
      <c r="AX96" s="14">
        <f t="shared" si="118"/>
        <v>0</v>
      </c>
      <c r="AY96" s="105">
        <f t="shared" si="119"/>
        <v>0</v>
      </c>
      <c r="AZ96" s="105">
        <f t="shared" si="120"/>
        <v>0</v>
      </c>
      <c r="BA96" s="12">
        <f t="shared" si="29"/>
        <v>0</v>
      </c>
      <c r="BB96" s="12">
        <f t="shared" si="30"/>
        <v>0</v>
      </c>
      <c r="BC96" s="12">
        <f t="shared" si="31"/>
        <v>0</v>
      </c>
      <c r="BD96" s="12">
        <f t="shared" si="34"/>
        <v>0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0</v>
      </c>
      <c r="BI96" s="14"/>
    </row>
    <row r="97" spans="1:61" ht="13.5" hidden="1" customHeight="1" thickBot="1">
      <c r="A97" s="106"/>
      <c r="B97" s="315"/>
      <c r="C97" s="317"/>
      <c r="D97" s="234" t="str">
        <f t="shared" si="124"/>
        <v>VfB Weilerbach</v>
      </c>
      <c r="E97" s="230" t="str">
        <f>E12</f>
        <v>Rodenbach/Weilerbach</v>
      </c>
      <c r="F97" s="110"/>
      <c r="G97" s="111"/>
      <c r="H97" s="108"/>
      <c r="I97" s="109"/>
      <c r="J97" s="110"/>
      <c r="K97" s="111"/>
      <c r="L97" s="108"/>
      <c r="M97" s="109"/>
      <c r="N97" s="110"/>
      <c r="O97" s="111"/>
      <c r="P97" s="114" t="str">
        <f t="shared" si="121"/>
        <v/>
      </c>
      <c r="Q97" s="115" t="str">
        <f t="shared" si="108"/>
        <v/>
      </c>
      <c r="R97" s="114" t="str">
        <f t="shared" si="122"/>
        <v/>
      </c>
      <c r="S97" s="115" t="str">
        <f t="shared" si="109"/>
        <v/>
      </c>
      <c r="T97" s="103">
        <f t="shared" si="32"/>
        <v>0</v>
      </c>
      <c r="U97" s="104">
        <f t="shared" si="33"/>
        <v>0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10"/>
        <v/>
      </c>
      <c r="AN97" s="372"/>
      <c r="AO97" s="368" t="str">
        <f t="shared" ca="1" si="123"/>
        <v/>
      </c>
      <c r="AP97" s="368"/>
      <c r="AQ97" s="105">
        <f t="shared" si="111"/>
        <v>0</v>
      </c>
      <c r="AR97" s="105">
        <f t="shared" si="112"/>
        <v>0</v>
      </c>
      <c r="AS97" s="14">
        <f t="shared" si="113"/>
        <v>0</v>
      </c>
      <c r="AT97" s="204">
        <f t="shared" si="114"/>
        <v>0</v>
      </c>
      <c r="AU97" s="105">
        <f t="shared" si="115"/>
        <v>0</v>
      </c>
      <c r="AV97" s="105">
        <f t="shared" si="116"/>
        <v>0</v>
      </c>
      <c r="AW97" s="14">
        <f t="shared" si="117"/>
        <v>0</v>
      </c>
      <c r="AX97" s="14">
        <f t="shared" si="118"/>
        <v>0</v>
      </c>
      <c r="AY97" s="105">
        <f t="shared" si="119"/>
        <v>0</v>
      </c>
      <c r="AZ97" s="105">
        <f t="shared" si="120"/>
        <v>0</v>
      </c>
      <c r="BA97" s="12">
        <f t="shared" si="29"/>
        <v>0</v>
      </c>
      <c r="BB97" s="12">
        <f t="shared" si="30"/>
        <v>0</v>
      </c>
      <c r="BC97" s="12">
        <f t="shared" si="31"/>
        <v>0</v>
      </c>
      <c r="BD97" s="12">
        <f t="shared" si="34"/>
        <v>0</v>
      </c>
      <c r="BE97" s="12">
        <f>IF(U76=3,1,0)</f>
        <v>0</v>
      </c>
      <c r="BF97" s="12">
        <f>IF(U76=2,1,0)</f>
        <v>0</v>
      </c>
      <c r="BG97" s="12">
        <f>IF(U76=1,1,0)</f>
        <v>0</v>
      </c>
      <c r="BH97" s="12">
        <f>IF(AND(U76=0,T76&lt;&gt;0),1,0)</f>
        <v>0</v>
      </c>
      <c r="BI97" s="14"/>
    </row>
    <row r="98" spans="1:61" ht="13.5" hidden="1" customHeight="1" thickBot="1">
      <c r="A98" s="106"/>
      <c r="B98" s="315"/>
      <c r="C98" s="317"/>
      <c r="D98" s="234" t="str">
        <f t="shared" si="124"/>
        <v>VfB Weilerbach</v>
      </c>
      <c r="E98" s="230" t="str">
        <f>E15</f>
        <v>Roßbach/Olsbrücken</v>
      </c>
      <c r="F98" s="110"/>
      <c r="G98" s="111"/>
      <c r="H98" s="108"/>
      <c r="I98" s="109"/>
      <c r="J98" s="110"/>
      <c r="K98" s="111"/>
      <c r="L98" s="108"/>
      <c r="M98" s="109"/>
      <c r="N98" s="110"/>
      <c r="O98" s="111"/>
      <c r="P98" s="114" t="str">
        <f t="shared" si="121"/>
        <v/>
      </c>
      <c r="Q98" s="115" t="str">
        <f t="shared" si="108"/>
        <v/>
      </c>
      <c r="R98" s="114" t="str">
        <f t="shared" si="122"/>
        <v/>
      </c>
      <c r="S98" s="115" t="str">
        <f t="shared" si="109"/>
        <v/>
      </c>
      <c r="T98" s="103">
        <f t="shared" si="32"/>
        <v>0</v>
      </c>
      <c r="U98" s="104">
        <f t="shared" si="33"/>
        <v>0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10"/>
        <v/>
      </c>
      <c r="AN98" s="367"/>
      <c r="AO98" s="368" t="str">
        <f t="shared" ca="1" si="123"/>
        <v/>
      </c>
      <c r="AP98" s="368"/>
      <c r="AQ98" s="105">
        <f t="shared" si="111"/>
        <v>0</v>
      </c>
      <c r="AR98" s="105">
        <f t="shared" si="112"/>
        <v>0</v>
      </c>
      <c r="AS98" s="14">
        <f t="shared" si="113"/>
        <v>0</v>
      </c>
      <c r="AT98" s="204">
        <f t="shared" si="114"/>
        <v>0</v>
      </c>
      <c r="AU98" s="105">
        <f t="shared" si="115"/>
        <v>0</v>
      </c>
      <c r="AV98" s="105">
        <f t="shared" si="116"/>
        <v>0</v>
      </c>
      <c r="AW98" s="14">
        <f t="shared" si="117"/>
        <v>0</v>
      </c>
      <c r="AX98" s="14">
        <f t="shared" si="118"/>
        <v>0</v>
      </c>
      <c r="AY98" s="105">
        <f t="shared" si="119"/>
        <v>0</v>
      </c>
      <c r="AZ98" s="105">
        <f t="shared" si="120"/>
        <v>0</v>
      </c>
      <c r="BA98" s="12">
        <f t="shared" si="29"/>
        <v>0</v>
      </c>
      <c r="BB98" s="12">
        <f t="shared" si="30"/>
        <v>0</v>
      </c>
      <c r="BC98" s="12">
        <f t="shared" si="31"/>
        <v>0</v>
      </c>
      <c r="BD98" s="12">
        <f t="shared" si="34"/>
        <v>0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0</v>
      </c>
      <c r="BI98" s="14"/>
    </row>
    <row r="99" spans="1:61" ht="13.5" hidden="1" customHeight="1" thickBot="1">
      <c r="A99" s="106"/>
      <c r="B99" s="315"/>
      <c r="C99" s="317"/>
      <c r="D99" s="234" t="str">
        <f t="shared" si="124"/>
        <v>VfB Weilerbach</v>
      </c>
      <c r="E99" s="321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1"/>
        <v/>
      </c>
      <c r="Q99" s="115" t="str">
        <f t="shared" si="108"/>
        <v/>
      </c>
      <c r="R99" s="114" t="str">
        <f t="shared" si="122"/>
        <v/>
      </c>
      <c r="S99" s="115" t="str">
        <f t="shared" si="109"/>
        <v/>
      </c>
      <c r="T99" s="103">
        <f t="shared" si="32"/>
        <v>0</v>
      </c>
      <c r="U99" s="104">
        <f t="shared" si="33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10"/>
        <v/>
      </c>
      <c r="AN99" s="367"/>
      <c r="AO99" s="368" t="str">
        <f t="shared" ca="1" si="123"/>
        <v/>
      </c>
      <c r="AP99" s="368"/>
      <c r="AQ99" s="105">
        <f t="shared" si="111"/>
        <v>0</v>
      </c>
      <c r="AR99" s="105">
        <f t="shared" si="112"/>
        <v>0</v>
      </c>
      <c r="AS99" s="14">
        <f t="shared" si="113"/>
        <v>0</v>
      </c>
      <c r="AT99" s="204">
        <f t="shared" si="114"/>
        <v>0</v>
      </c>
      <c r="AU99" s="105">
        <f t="shared" si="115"/>
        <v>0</v>
      </c>
      <c r="AV99" s="105">
        <f t="shared" si="116"/>
        <v>0</v>
      </c>
      <c r="AW99" s="14">
        <f t="shared" si="117"/>
        <v>0</v>
      </c>
      <c r="AX99" s="14">
        <f t="shared" si="118"/>
        <v>0</v>
      </c>
      <c r="AY99" s="105">
        <f t="shared" si="119"/>
        <v>0</v>
      </c>
      <c r="AZ99" s="105">
        <f t="shared" si="120"/>
        <v>0</v>
      </c>
      <c r="BA99" s="12">
        <f t="shared" si="29"/>
        <v>0</v>
      </c>
      <c r="BB99" s="12">
        <f t="shared" si="30"/>
        <v>0</v>
      </c>
      <c r="BC99" s="12">
        <f t="shared" si="31"/>
        <v>0</v>
      </c>
      <c r="BD99" s="12">
        <f t="shared" si="34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3.5" hidden="1" customHeight="1" thickBot="1">
      <c r="A100" s="106"/>
      <c r="B100" s="289"/>
      <c r="C100" s="290"/>
      <c r="D100" s="234" t="str">
        <f t="shared" si="124"/>
        <v>VfB Weilerbach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1"/>
        <v/>
      </c>
      <c r="Q100" s="115" t="str">
        <f t="shared" si="108"/>
        <v/>
      </c>
      <c r="R100" s="114" t="str">
        <f t="shared" si="122"/>
        <v/>
      </c>
      <c r="S100" s="115" t="str">
        <f t="shared" si="109"/>
        <v/>
      </c>
      <c r="T100" s="103">
        <f t="shared" si="32"/>
        <v>0</v>
      </c>
      <c r="U100" s="104">
        <f t="shared" si="33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10"/>
        <v/>
      </c>
      <c r="AN100" s="367"/>
      <c r="AO100" s="368" t="str">
        <f t="shared" ca="1" si="123"/>
        <v/>
      </c>
      <c r="AP100" s="368"/>
      <c r="AQ100" s="105">
        <f t="shared" si="111"/>
        <v>0</v>
      </c>
      <c r="AR100" s="105">
        <f t="shared" si="112"/>
        <v>0</v>
      </c>
      <c r="AS100" s="14">
        <f t="shared" si="113"/>
        <v>0</v>
      </c>
      <c r="AT100" s="204">
        <f t="shared" si="114"/>
        <v>0</v>
      </c>
      <c r="AU100" s="105">
        <f t="shared" si="115"/>
        <v>0</v>
      </c>
      <c r="AV100" s="105">
        <f t="shared" si="116"/>
        <v>0</v>
      </c>
      <c r="AW100" s="14">
        <f t="shared" si="117"/>
        <v>0</v>
      </c>
      <c r="AX100" s="14">
        <f t="shared" si="118"/>
        <v>0</v>
      </c>
      <c r="AY100" s="105">
        <f t="shared" si="119"/>
        <v>0</v>
      </c>
      <c r="AZ100" s="105">
        <f t="shared" si="120"/>
        <v>0</v>
      </c>
      <c r="BA100" s="12">
        <f t="shared" si="29"/>
        <v>0</v>
      </c>
      <c r="BB100" s="12">
        <f t="shared" si="30"/>
        <v>0</v>
      </c>
      <c r="BC100" s="12">
        <f t="shared" si="31"/>
        <v>0</v>
      </c>
      <c r="BD100" s="12">
        <f t="shared" si="34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3.5" hidden="1" customHeight="1" thickBot="1">
      <c r="A101" s="106"/>
      <c r="B101" s="289"/>
      <c r="C101" s="290"/>
      <c r="D101" s="234" t="str">
        <f t="shared" si="124"/>
        <v>VfB Weilerbach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1"/>
        <v/>
      </c>
      <c r="Q101" s="115" t="str">
        <f t="shared" si="108"/>
        <v/>
      </c>
      <c r="R101" s="114" t="str">
        <f t="shared" si="122"/>
        <v/>
      </c>
      <c r="S101" s="115" t="str">
        <f t="shared" si="109"/>
        <v/>
      </c>
      <c r="T101" s="103">
        <f t="shared" si="32"/>
        <v>0</v>
      </c>
      <c r="U101" s="104">
        <f t="shared" si="33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10"/>
        <v/>
      </c>
      <c r="AN101" s="367"/>
      <c r="AO101" s="368" t="str">
        <f t="shared" ca="1" si="123"/>
        <v/>
      </c>
      <c r="AP101" s="368"/>
      <c r="AQ101" s="105">
        <f t="shared" si="111"/>
        <v>0</v>
      </c>
      <c r="AR101" s="105">
        <f t="shared" si="112"/>
        <v>0</v>
      </c>
      <c r="AS101" s="14">
        <f t="shared" si="113"/>
        <v>0</v>
      </c>
      <c r="AT101" s="204">
        <f t="shared" si="114"/>
        <v>0</v>
      </c>
      <c r="AU101" s="105">
        <f t="shared" si="115"/>
        <v>0</v>
      </c>
      <c r="AV101" s="105">
        <f t="shared" si="116"/>
        <v>0</v>
      </c>
      <c r="AW101" s="14">
        <f t="shared" si="117"/>
        <v>0</v>
      </c>
      <c r="AX101" s="14">
        <f t="shared" si="118"/>
        <v>0</v>
      </c>
      <c r="AY101" s="105">
        <f t="shared" si="119"/>
        <v>0</v>
      </c>
      <c r="AZ101" s="105">
        <f t="shared" si="120"/>
        <v>0</v>
      </c>
      <c r="BA101" s="12">
        <f t="shared" si="29"/>
        <v>0</v>
      </c>
      <c r="BB101" s="12">
        <f t="shared" si="30"/>
        <v>0</v>
      </c>
      <c r="BC101" s="12">
        <f t="shared" si="31"/>
        <v>0</v>
      </c>
      <c r="BD101" s="12">
        <f t="shared" si="34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3.5" hidden="1" customHeight="1" thickBot="1">
      <c r="A102" s="106"/>
      <c r="B102" s="289"/>
      <c r="C102" s="290"/>
      <c r="D102" s="234" t="str">
        <f t="shared" si="124"/>
        <v>VfB Weilerbach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1"/>
        <v/>
      </c>
      <c r="Q102" s="115" t="str">
        <f t="shared" si="108"/>
        <v/>
      </c>
      <c r="R102" s="114" t="str">
        <f t="shared" si="122"/>
        <v/>
      </c>
      <c r="S102" s="115" t="str">
        <f t="shared" si="109"/>
        <v/>
      </c>
      <c r="T102" s="103">
        <f t="shared" si="32"/>
        <v>0</v>
      </c>
      <c r="U102" s="104">
        <f t="shared" si="33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10"/>
        <v/>
      </c>
      <c r="AN102" s="367"/>
      <c r="AO102" s="368" t="str">
        <f t="shared" ca="1" si="123"/>
        <v/>
      </c>
      <c r="AP102" s="368"/>
      <c r="AQ102" s="105">
        <f t="shared" si="111"/>
        <v>0</v>
      </c>
      <c r="AR102" s="105">
        <f t="shared" si="112"/>
        <v>0</v>
      </c>
      <c r="AS102" s="14">
        <f t="shared" si="113"/>
        <v>0</v>
      </c>
      <c r="AT102" s="204">
        <f t="shared" si="114"/>
        <v>0</v>
      </c>
      <c r="AU102" s="105">
        <f t="shared" si="115"/>
        <v>0</v>
      </c>
      <c r="AV102" s="105">
        <f t="shared" si="116"/>
        <v>0</v>
      </c>
      <c r="AW102" s="14">
        <f t="shared" si="117"/>
        <v>0</v>
      </c>
      <c r="AX102" s="14">
        <f t="shared" si="118"/>
        <v>0</v>
      </c>
      <c r="AY102" s="105">
        <f t="shared" si="119"/>
        <v>0</v>
      </c>
      <c r="AZ102" s="105">
        <f t="shared" si="120"/>
        <v>0</v>
      </c>
      <c r="BA102" s="12">
        <f t="shared" si="29"/>
        <v>0</v>
      </c>
      <c r="BB102" s="12">
        <f t="shared" si="30"/>
        <v>0</v>
      </c>
      <c r="BC102" s="12">
        <f t="shared" si="31"/>
        <v>0</v>
      </c>
      <c r="BD102" s="12">
        <f t="shared" si="34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3.5" hidden="1" customHeight="1" thickBot="1">
      <c r="A103" s="116"/>
      <c r="B103" s="291"/>
      <c r="C103" s="292"/>
      <c r="D103" s="235" t="str">
        <f t="shared" si="124"/>
        <v>VfB Weilerbach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1"/>
        <v/>
      </c>
      <c r="Q103" s="125" t="str">
        <f t="shared" si="108"/>
        <v/>
      </c>
      <c r="R103" s="124" t="str">
        <f t="shared" si="122"/>
        <v/>
      </c>
      <c r="S103" s="125" t="str">
        <f t="shared" si="109"/>
        <v/>
      </c>
      <c r="T103" s="103">
        <f t="shared" si="32"/>
        <v>0</v>
      </c>
      <c r="U103" s="104">
        <f t="shared" si="33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10"/>
        <v/>
      </c>
      <c r="AN103" s="370"/>
      <c r="AO103" s="371" t="str">
        <f t="shared" ca="1" si="123"/>
        <v/>
      </c>
      <c r="AP103" s="371"/>
      <c r="AQ103" s="105">
        <f t="shared" si="111"/>
        <v>0</v>
      </c>
      <c r="AR103" s="105">
        <f t="shared" si="112"/>
        <v>0</v>
      </c>
      <c r="AS103" s="14">
        <f t="shared" si="113"/>
        <v>0</v>
      </c>
      <c r="AT103" s="204">
        <f t="shared" si="114"/>
        <v>0</v>
      </c>
      <c r="AU103" s="105">
        <f t="shared" si="115"/>
        <v>0</v>
      </c>
      <c r="AV103" s="105">
        <f t="shared" si="116"/>
        <v>0</v>
      </c>
      <c r="AW103" s="14">
        <f t="shared" si="117"/>
        <v>0</v>
      </c>
      <c r="AX103" s="14">
        <f t="shared" si="118"/>
        <v>0</v>
      </c>
      <c r="AY103" s="105">
        <f t="shared" si="119"/>
        <v>0</v>
      </c>
      <c r="AZ103" s="105">
        <f t="shared" si="120"/>
        <v>0</v>
      </c>
      <c r="BA103" s="12">
        <f t="shared" si="29"/>
        <v>0</v>
      </c>
      <c r="BB103" s="12">
        <f t="shared" si="30"/>
        <v>0</v>
      </c>
      <c r="BC103" s="12">
        <f t="shared" si="31"/>
        <v>0</v>
      </c>
      <c r="BD103" s="12">
        <f t="shared" si="34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3.5" customHeight="1" thickBot="1">
      <c r="A104" s="13"/>
      <c r="B104" s="293"/>
      <c r="C104" s="294"/>
      <c r="D104" s="218"/>
      <c r="E104" s="218"/>
      <c r="T104" s="103">
        <f t="shared" si="32"/>
        <v>0</v>
      </c>
      <c r="U104" s="104">
        <f t="shared" si="33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5">SUM(BA94:BA103)</f>
        <v>0</v>
      </c>
      <c r="BB104" s="128">
        <f t="shared" si="125"/>
        <v>0</v>
      </c>
      <c r="BC104" s="128">
        <f t="shared" si="125"/>
        <v>0</v>
      </c>
      <c r="BD104" s="128">
        <f t="shared" si="125"/>
        <v>0</v>
      </c>
      <c r="BE104" s="128">
        <f t="shared" si="125"/>
        <v>0</v>
      </c>
      <c r="BF104" s="128">
        <f t="shared" si="125"/>
        <v>0</v>
      </c>
      <c r="BG104" s="128">
        <f t="shared" si="125"/>
        <v>0</v>
      </c>
      <c r="BH104" s="128">
        <f t="shared" si="125"/>
        <v>0</v>
      </c>
      <c r="BI104" s="14">
        <f>SUM(BA104:BH104)</f>
        <v>0</v>
      </c>
    </row>
    <row r="105" spans="1:61" ht="13.5" hidden="1" customHeight="1" thickBot="1">
      <c r="A105" s="93"/>
      <c r="B105" s="318">
        <v>42627</v>
      </c>
      <c r="C105" s="320"/>
      <c r="D105" s="233">
        <f>E21</f>
        <v>0</v>
      </c>
      <c r="E105" s="228" t="str">
        <f>E3</f>
        <v>Erlenbach/Morlautern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6">IF(G105="","",G105+I105+K105+M105+O105)</f>
        <v/>
      </c>
      <c r="R105" s="101" t="str">
        <f>IF(F105="","",AQ105+AS105+AU105+AW105+AY105)</f>
        <v/>
      </c>
      <c r="S105" s="102" t="str">
        <f t="shared" ref="S105:S114" si="127">IF(G105="","",AR105+AT105+AV105+AX105+AZ105)</f>
        <v/>
      </c>
      <c r="T105" s="103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30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1">IF(F105&gt;G105,1,0)</f>
        <v>0</v>
      </c>
      <c r="AR105" s="105">
        <f t="shared" ref="AR105:AR114" si="132">IF(G105&gt;F105,1,0)</f>
        <v>0</v>
      </c>
      <c r="AS105" s="14">
        <f t="shared" ref="AS105:AS114" si="133">IF(H105&gt;I105,1,0)</f>
        <v>0</v>
      </c>
      <c r="AT105" s="204">
        <f t="shared" ref="AT105:AT114" si="134">IF(I105&gt;H105,1,0)</f>
        <v>0</v>
      </c>
      <c r="AU105" s="105">
        <f t="shared" ref="AU105:AU114" si="135">IF(J105&gt;K105,1,0)</f>
        <v>0</v>
      </c>
      <c r="AV105" s="105">
        <f t="shared" ref="AV105:AV114" si="136">IF(K105&gt;J105,1,0)</f>
        <v>0</v>
      </c>
      <c r="AW105" s="14">
        <f t="shared" ref="AW105:AW114" si="137">IF(L105&gt;M105,1,0)</f>
        <v>0</v>
      </c>
      <c r="AX105" s="14">
        <f t="shared" ref="AX105:AX114" si="138">IF(M105&gt;L105,1,0)</f>
        <v>0</v>
      </c>
      <c r="AY105" s="105">
        <f t="shared" ref="AY105:AY114" si="139">IF(N105&gt;O105,1,0)</f>
        <v>0</v>
      </c>
      <c r="AZ105" s="105">
        <f t="shared" ref="AZ105:AZ114" si="140">IF(O105&gt;N105,1,0)</f>
        <v>0</v>
      </c>
      <c r="BA105" s="12">
        <f t="shared" ref="BA105:BA158" si="141">IF(T105=3,1,0)</f>
        <v>0</v>
      </c>
      <c r="BB105" s="12">
        <f t="shared" ref="BB105:BB158" si="142">IF(T105=2,1,0)</f>
        <v>0</v>
      </c>
      <c r="BC105" s="12">
        <f t="shared" ref="BC105:BC158" si="143">IF(T105=1,1,0)</f>
        <v>0</v>
      </c>
      <c r="BD105" s="12">
        <f t="shared" ref="BD105:BD158" si="144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3.5" hidden="1" customHeight="1" thickBot="1">
      <c r="A106" s="106"/>
      <c r="B106" s="315">
        <v>42676</v>
      </c>
      <c r="C106" s="317"/>
      <c r="D106" s="234">
        <f>D105</f>
        <v>0</v>
      </c>
      <c r="E106" s="230" t="str">
        <f>E6</f>
        <v>TSG Trippstadt (A)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5">IF(F106="","",F106+H106+J106+L106+N106)</f>
        <v/>
      </c>
      <c r="Q106" s="115" t="str">
        <f t="shared" si="126"/>
        <v/>
      </c>
      <c r="R106" s="114" t="str">
        <f t="shared" ref="R106:R114" si="146">IF(F106="","",AQ106+AS106+AU106+AW106+AY106)</f>
        <v/>
      </c>
      <c r="S106" s="115" t="str">
        <f t="shared" si="127"/>
        <v/>
      </c>
      <c r="T106" s="103">
        <f t="shared" si="128"/>
        <v>0</v>
      </c>
      <c r="U106" s="104">
        <f t="shared" si="129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30"/>
        <v/>
      </c>
      <c r="AN106" s="367"/>
      <c r="AO106" s="368" t="str">
        <f t="shared" ref="AO106:AO114" ca="1" si="147">IF(U106&lt;&gt;"","",IF(C106="","",IF(C106&lt;TODAY(),"offen","")))</f>
        <v/>
      </c>
      <c r="AP106" s="368"/>
      <c r="AQ106" s="105">
        <f t="shared" si="131"/>
        <v>0</v>
      </c>
      <c r="AR106" s="105">
        <f t="shared" si="132"/>
        <v>0</v>
      </c>
      <c r="AS106" s="14">
        <f t="shared" si="133"/>
        <v>0</v>
      </c>
      <c r="AT106" s="204">
        <f t="shared" si="134"/>
        <v>0</v>
      </c>
      <c r="AU106" s="105">
        <f t="shared" si="135"/>
        <v>0</v>
      </c>
      <c r="AV106" s="105">
        <f t="shared" si="136"/>
        <v>0</v>
      </c>
      <c r="AW106" s="14">
        <f t="shared" si="137"/>
        <v>0</v>
      </c>
      <c r="AX106" s="14">
        <f t="shared" si="138"/>
        <v>0</v>
      </c>
      <c r="AY106" s="105">
        <f t="shared" si="139"/>
        <v>0</v>
      </c>
      <c r="AZ106" s="105">
        <f t="shared" si="140"/>
        <v>0</v>
      </c>
      <c r="BA106" s="12">
        <f t="shared" si="141"/>
        <v>0</v>
      </c>
      <c r="BB106" s="12">
        <f t="shared" si="142"/>
        <v>0</v>
      </c>
      <c r="BC106" s="12">
        <f t="shared" si="143"/>
        <v>0</v>
      </c>
      <c r="BD106" s="12">
        <f t="shared" si="144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3.5" hidden="1" customHeight="1" thickBot="1">
      <c r="A107" s="106"/>
      <c r="B107" s="315">
        <v>42872</v>
      </c>
      <c r="C107" s="317"/>
      <c r="D107" s="234">
        <f t="shared" ref="D107:D114" si="148">D106</f>
        <v>0</v>
      </c>
      <c r="E107" s="230" t="str">
        <f>E9</f>
        <v>TV Otterberg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5"/>
        <v/>
      </c>
      <c r="Q107" s="115" t="str">
        <f t="shared" si="126"/>
        <v/>
      </c>
      <c r="R107" s="114" t="str">
        <f t="shared" si="146"/>
        <v/>
      </c>
      <c r="S107" s="115" t="str">
        <f t="shared" si="127"/>
        <v/>
      </c>
      <c r="T107" s="103">
        <f t="shared" si="128"/>
        <v>0</v>
      </c>
      <c r="U107" s="104">
        <f t="shared" si="129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30"/>
        <v/>
      </c>
      <c r="AN107" s="367"/>
      <c r="AO107" s="368" t="str">
        <f t="shared" ca="1" si="147"/>
        <v/>
      </c>
      <c r="AP107" s="368"/>
      <c r="AQ107" s="105">
        <f t="shared" si="131"/>
        <v>0</v>
      </c>
      <c r="AR107" s="105">
        <f t="shared" si="132"/>
        <v>0</v>
      </c>
      <c r="AS107" s="14">
        <f t="shared" si="133"/>
        <v>0</v>
      </c>
      <c r="AT107" s="204">
        <f t="shared" si="134"/>
        <v>0</v>
      </c>
      <c r="AU107" s="105">
        <f t="shared" si="135"/>
        <v>0</v>
      </c>
      <c r="AV107" s="105">
        <f t="shared" si="136"/>
        <v>0</v>
      </c>
      <c r="AW107" s="14">
        <f t="shared" si="137"/>
        <v>0</v>
      </c>
      <c r="AX107" s="14">
        <f t="shared" si="138"/>
        <v>0</v>
      </c>
      <c r="AY107" s="105">
        <f t="shared" si="139"/>
        <v>0</v>
      </c>
      <c r="AZ107" s="105">
        <f t="shared" si="140"/>
        <v>0</v>
      </c>
      <c r="BA107" s="12">
        <f t="shared" si="141"/>
        <v>0</v>
      </c>
      <c r="BB107" s="12">
        <f t="shared" si="142"/>
        <v>0</v>
      </c>
      <c r="BC107" s="12">
        <f t="shared" si="143"/>
        <v>0</v>
      </c>
      <c r="BD107" s="12">
        <f t="shared" si="144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3.5" hidden="1" customHeight="1" thickBot="1">
      <c r="A108" s="106"/>
      <c r="B108" s="315">
        <v>42802</v>
      </c>
      <c r="C108" s="317"/>
      <c r="D108" s="234">
        <f t="shared" si="148"/>
        <v>0</v>
      </c>
      <c r="E108" s="230" t="str">
        <f>E12</f>
        <v>Rodenbach/Weilerbach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5"/>
        <v/>
      </c>
      <c r="Q108" s="115" t="str">
        <f t="shared" si="126"/>
        <v/>
      </c>
      <c r="R108" s="114" t="str">
        <f t="shared" si="146"/>
        <v/>
      </c>
      <c r="S108" s="115" t="str">
        <f t="shared" si="127"/>
        <v/>
      </c>
      <c r="T108" s="103">
        <f t="shared" si="128"/>
        <v>0</v>
      </c>
      <c r="U108" s="104">
        <f t="shared" si="129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30"/>
        <v/>
      </c>
      <c r="AN108" s="372"/>
      <c r="AO108" s="368" t="str">
        <f t="shared" ca="1" si="147"/>
        <v/>
      </c>
      <c r="AP108" s="368"/>
      <c r="AQ108" s="105">
        <f t="shared" si="131"/>
        <v>0</v>
      </c>
      <c r="AR108" s="105">
        <f t="shared" si="132"/>
        <v>0</v>
      </c>
      <c r="AS108" s="14">
        <f t="shared" si="133"/>
        <v>0</v>
      </c>
      <c r="AT108" s="204">
        <f t="shared" si="134"/>
        <v>0</v>
      </c>
      <c r="AU108" s="105">
        <f t="shared" si="135"/>
        <v>0</v>
      </c>
      <c r="AV108" s="105">
        <f t="shared" si="136"/>
        <v>0</v>
      </c>
      <c r="AW108" s="14">
        <f t="shared" si="137"/>
        <v>0</v>
      </c>
      <c r="AX108" s="14">
        <f t="shared" si="138"/>
        <v>0</v>
      </c>
      <c r="AY108" s="105">
        <f t="shared" si="139"/>
        <v>0</v>
      </c>
      <c r="AZ108" s="105">
        <f t="shared" si="140"/>
        <v>0</v>
      </c>
      <c r="BA108" s="12">
        <f t="shared" si="141"/>
        <v>0</v>
      </c>
      <c r="BB108" s="12">
        <f t="shared" si="142"/>
        <v>0</v>
      </c>
      <c r="BC108" s="12">
        <f t="shared" si="143"/>
        <v>0</v>
      </c>
      <c r="BD108" s="12">
        <f t="shared" si="144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3.5" hidden="1" customHeight="1" thickBot="1">
      <c r="A109" s="106"/>
      <c r="B109" s="315">
        <v>42858</v>
      </c>
      <c r="C109" s="316"/>
      <c r="D109" s="234">
        <f t="shared" si="148"/>
        <v>0</v>
      </c>
      <c r="E109" s="230" t="str">
        <f>E15</f>
        <v>Roßbach/Olsbrücken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5"/>
        <v/>
      </c>
      <c r="Q109" s="115" t="str">
        <f t="shared" si="126"/>
        <v/>
      </c>
      <c r="R109" s="114" t="str">
        <f t="shared" si="146"/>
        <v/>
      </c>
      <c r="S109" s="115" t="str">
        <f t="shared" si="127"/>
        <v/>
      </c>
      <c r="T109" s="103">
        <f t="shared" si="128"/>
        <v>0</v>
      </c>
      <c r="U109" s="104">
        <f t="shared" si="129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30"/>
        <v/>
      </c>
      <c r="AN109" s="367"/>
      <c r="AO109" s="368" t="str">
        <f t="shared" ca="1" si="147"/>
        <v/>
      </c>
      <c r="AP109" s="368"/>
      <c r="AQ109" s="105">
        <f t="shared" si="131"/>
        <v>0</v>
      </c>
      <c r="AR109" s="105">
        <f t="shared" si="132"/>
        <v>0</v>
      </c>
      <c r="AS109" s="14">
        <f t="shared" si="133"/>
        <v>0</v>
      </c>
      <c r="AT109" s="204">
        <f t="shared" si="134"/>
        <v>0</v>
      </c>
      <c r="AU109" s="105">
        <f t="shared" si="135"/>
        <v>0</v>
      </c>
      <c r="AV109" s="105">
        <f t="shared" si="136"/>
        <v>0</v>
      </c>
      <c r="AW109" s="14">
        <f t="shared" si="137"/>
        <v>0</v>
      </c>
      <c r="AX109" s="14">
        <f t="shared" si="138"/>
        <v>0</v>
      </c>
      <c r="AY109" s="105">
        <f t="shared" si="139"/>
        <v>0</v>
      </c>
      <c r="AZ109" s="105">
        <f t="shared" si="140"/>
        <v>0</v>
      </c>
      <c r="BA109" s="12">
        <f t="shared" si="141"/>
        <v>0</v>
      </c>
      <c r="BB109" s="12">
        <f t="shared" si="142"/>
        <v>0</v>
      </c>
      <c r="BC109" s="12">
        <f t="shared" si="143"/>
        <v>0</v>
      </c>
      <c r="BD109" s="12">
        <f t="shared" si="144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3.5" hidden="1" customHeight="1" thickBot="1">
      <c r="A110" s="106"/>
      <c r="B110" s="315">
        <v>42886</v>
      </c>
      <c r="C110" s="316"/>
      <c r="D110" s="234">
        <f t="shared" si="148"/>
        <v>0</v>
      </c>
      <c r="E110" s="230" t="str">
        <f>E18</f>
        <v>VfB Weilerbach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5"/>
        <v/>
      </c>
      <c r="Q110" s="115" t="str">
        <f t="shared" si="126"/>
        <v/>
      </c>
      <c r="R110" s="114" t="str">
        <f t="shared" si="146"/>
        <v/>
      </c>
      <c r="S110" s="115" t="str">
        <f t="shared" si="127"/>
        <v/>
      </c>
      <c r="T110" s="103">
        <f t="shared" si="128"/>
        <v>0</v>
      </c>
      <c r="U110" s="104">
        <f t="shared" si="129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30"/>
        <v/>
      </c>
      <c r="AN110" s="367"/>
      <c r="AO110" s="368" t="str">
        <f t="shared" ca="1" si="147"/>
        <v/>
      </c>
      <c r="AP110" s="368"/>
      <c r="AQ110" s="105">
        <f t="shared" si="131"/>
        <v>0</v>
      </c>
      <c r="AR110" s="105">
        <f t="shared" si="132"/>
        <v>0</v>
      </c>
      <c r="AS110" s="14">
        <f t="shared" si="133"/>
        <v>0</v>
      </c>
      <c r="AT110" s="204">
        <f t="shared" si="134"/>
        <v>0</v>
      </c>
      <c r="AU110" s="105">
        <f t="shared" si="135"/>
        <v>0</v>
      </c>
      <c r="AV110" s="105">
        <f t="shared" si="136"/>
        <v>0</v>
      </c>
      <c r="AW110" s="14">
        <f t="shared" si="137"/>
        <v>0</v>
      </c>
      <c r="AX110" s="14">
        <f t="shared" si="138"/>
        <v>0</v>
      </c>
      <c r="AY110" s="105">
        <f t="shared" si="139"/>
        <v>0</v>
      </c>
      <c r="AZ110" s="105">
        <f t="shared" si="140"/>
        <v>0</v>
      </c>
      <c r="BA110" s="12">
        <f t="shared" si="141"/>
        <v>0</v>
      </c>
      <c r="BB110" s="12">
        <f t="shared" si="142"/>
        <v>0</v>
      </c>
      <c r="BC110" s="12">
        <f t="shared" si="143"/>
        <v>0</v>
      </c>
      <c r="BD110" s="12">
        <f t="shared" si="144"/>
        <v>0</v>
      </c>
      <c r="BE110" s="12">
        <f>IF(U99=3,1,0)</f>
        <v>0</v>
      </c>
      <c r="BF110" s="12">
        <f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3.5" hidden="1" customHeight="1" thickBot="1">
      <c r="A111" s="106"/>
      <c r="B111" s="137"/>
      <c r="C111" s="130"/>
      <c r="D111" s="234">
        <f t="shared" si="148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5"/>
        <v/>
      </c>
      <c r="Q111" s="115" t="str">
        <f t="shared" si="126"/>
        <v/>
      </c>
      <c r="R111" s="114" t="str">
        <f t="shared" si="146"/>
        <v/>
      </c>
      <c r="S111" s="115" t="str">
        <f t="shared" si="127"/>
        <v/>
      </c>
      <c r="T111" s="103">
        <f t="shared" si="128"/>
        <v>0</v>
      </c>
      <c r="U111" s="104">
        <f t="shared" si="129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30"/>
        <v/>
      </c>
      <c r="AN111" s="367"/>
      <c r="AO111" s="368" t="str">
        <f t="shared" ca="1" si="147"/>
        <v/>
      </c>
      <c r="AP111" s="368"/>
      <c r="AQ111" s="105">
        <f t="shared" si="131"/>
        <v>0</v>
      </c>
      <c r="AR111" s="105">
        <f t="shared" si="132"/>
        <v>0</v>
      </c>
      <c r="AS111" s="14">
        <f t="shared" si="133"/>
        <v>0</v>
      </c>
      <c r="AT111" s="202">
        <f t="shared" si="134"/>
        <v>0</v>
      </c>
      <c r="AU111" s="105">
        <f t="shared" si="135"/>
        <v>0</v>
      </c>
      <c r="AV111" s="105">
        <f t="shared" si="136"/>
        <v>0</v>
      </c>
      <c r="AW111" s="14">
        <f t="shared" si="137"/>
        <v>0</v>
      </c>
      <c r="AX111" s="14">
        <f t="shared" si="138"/>
        <v>0</v>
      </c>
      <c r="AY111" s="105">
        <f t="shared" si="139"/>
        <v>0</v>
      </c>
      <c r="AZ111" s="105">
        <f t="shared" si="140"/>
        <v>0</v>
      </c>
      <c r="BA111" s="12">
        <f t="shared" si="141"/>
        <v>0</v>
      </c>
      <c r="BB111" s="12">
        <f t="shared" si="142"/>
        <v>0</v>
      </c>
      <c r="BC111" s="12">
        <f t="shared" si="143"/>
        <v>0</v>
      </c>
      <c r="BD111" s="12">
        <f t="shared" si="144"/>
        <v>0</v>
      </c>
      <c r="BE111" s="12">
        <f>IF(U122=3,1,0)</f>
        <v>0</v>
      </c>
      <c r="BF111" s="12">
        <f>IF(U100=2,1,0)</f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3.5" hidden="1" customHeight="1" thickBot="1">
      <c r="A112" s="106"/>
      <c r="B112" s="137"/>
      <c r="C112" s="130"/>
      <c r="D112" s="234">
        <f t="shared" si="148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5"/>
        <v/>
      </c>
      <c r="Q112" s="115" t="str">
        <f t="shared" si="126"/>
        <v/>
      </c>
      <c r="R112" s="114" t="str">
        <f t="shared" si="146"/>
        <v/>
      </c>
      <c r="S112" s="115" t="str">
        <f t="shared" si="127"/>
        <v/>
      </c>
      <c r="T112" s="103">
        <f t="shared" si="128"/>
        <v>0</v>
      </c>
      <c r="U112" s="104">
        <f t="shared" si="129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30"/>
        <v/>
      </c>
      <c r="AN112" s="367"/>
      <c r="AO112" s="368" t="str">
        <f t="shared" ca="1" si="147"/>
        <v/>
      </c>
      <c r="AP112" s="368"/>
      <c r="AQ112" s="105">
        <f t="shared" si="131"/>
        <v>0</v>
      </c>
      <c r="AR112" s="105">
        <f t="shared" si="132"/>
        <v>0</v>
      </c>
      <c r="AS112" s="14">
        <f t="shared" si="133"/>
        <v>0</v>
      </c>
      <c r="AT112" s="202">
        <f t="shared" si="134"/>
        <v>0</v>
      </c>
      <c r="AU112" s="105">
        <f t="shared" si="135"/>
        <v>0</v>
      </c>
      <c r="AV112" s="105">
        <f t="shared" si="136"/>
        <v>0</v>
      </c>
      <c r="AW112" s="14">
        <f t="shared" si="137"/>
        <v>0</v>
      </c>
      <c r="AX112" s="14">
        <f t="shared" si="138"/>
        <v>0</v>
      </c>
      <c r="AY112" s="105">
        <f t="shared" si="139"/>
        <v>0</v>
      </c>
      <c r="AZ112" s="105">
        <f t="shared" si="140"/>
        <v>0</v>
      </c>
      <c r="BA112" s="12">
        <f t="shared" si="141"/>
        <v>0</v>
      </c>
      <c r="BB112" s="12">
        <f t="shared" si="142"/>
        <v>0</v>
      </c>
      <c r="BC112" s="12">
        <f t="shared" si="143"/>
        <v>0</v>
      </c>
      <c r="BD112" s="12">
        <f t="shared" si="144"/>
        <v>0</v>
      </c>
      <c r="BE112" s="12">
        <f>IF(U133=3,1,0)</f>
        <v>0</v>
      </c>
      <c r="BF112" s="12">
        <f>IF(U101=2,1,0)</f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3.5" hidden="1" customHeight="1" thickBot="1">
      <c r="A113" s="106"/>
      <c r="B113" s="137"/>
      <c r="C113" s="130"/>
      <c r="D113" s="234">
        <f t="shared" si="148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5"/>
        <v/>
      </c>
      <c r="Q113" s="115" t="str">
        <f t="shared" si="126"/>
        <v/>
      </c>
      <c r="R113" s="114" t="str">
        <f t="shared" si="146"/>
        <v/>
      </c>
      <c r="S113" s="115" t="str">
        <f t="shared" si="127"/>
        <v/>
      </c>
      <c r="T113" s="103">
        <f t="shared" si="128"/>
        <v>0</v>
      </c>
      <c r="U113" s="104">
        <f t="shared" si="129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30"/>
        <v/>
      </c>
      <c r="AN113" s="367"/>
      <c r="AO113" s="368" t="str">
        <f t="shared" ca="1" si="147"/>
        <v/>
      </c>
      <c r="AP113" s="368"/>
      <c r="AQ113" s="105">
        <f t="shared" si="131"/>
        <v>0</v>
      </c>
      <c r="AR113" s="105">
        <f t="shared" si="132"/>
        <v>0</v>
      </c>
      <c r="AS113" s="14">
        <f t="shared" si="133"/>
        <v>0</v>
      </c>
      <c r="AT113" s="202">
        <f t="shared" si="134"/>
        <v>0</v>
      </c>
      <c r="AU113" s="105">
        <f t="shared" si="135"/>
        <v>0</v>
      </c>
      <c r="AV113" s="105">
        <f t="shared" si="136"/>
        <v>0</v>
      </c>
      <c r="AW113" s="14">
        <f t="shared" si="137"/>
        <v>0</v>
      </c>
      <c r="AX113" s="14">
        <f t="shared" si="138"/>
        <v>0</v>
      </c>
      <c r="AY113" s="105">
        <f t="shared" si="139"/>
        <v>0</v>
      </c>
      <c r="AZ113" s="105">
        <f t="shared" si="140"/>
        <v>0</v>
      </c>
      <c r="BA113" s="12">
        <f t="shared" si="141"/>
        <v>0</v>
      </c>
      <c r="BB113" s="12">
        <f t="shared" si="142"/>
        <v>0</v>
      </c>
      <c r="BC113" s="12">
        <f t="shared" si="143"/>
        <v>0</v>
      </c>
      <c r="BD113" s="12">
        <f t="shared" si="144"/>
        <v>0</v>
      </c>
      <c r="BE113" s="12">
        <f>IF(U144=3,1,0)</f>
        <v>0</v>
      </c>
      <c r="BF113" s="12">
        <f>IF(U102=2,1,0)</f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3.5" hidden="1" customHeight="1" thickBot="1">
      <c r="A114" s="116"/>
      <c r="B114" s="138"/>
      <c r="C114" s="131"/>
      <c r="D114" s="235">
        <f t="shared" si="148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5"/>
        <v/>
      </c>
      <c r="Q114" s="125" t="str">
        <f t="shared" si="126"/>
        <v/>
      </c>
      <c r="R114" s="124" t="str">
        <f t="shared" si="146"/>
        <v/>
      </c>
      <c r="S114" s="125" t="str">
        <f t="shared" si="127"/>
        <v/>
      </c>
      <c r="T114" s="103">
        <f t="shared" si="128"/>
        <v>0</v>
      </c>
      <c r="U114" s="104">
        <f t="shared" si="129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30"/>
        <v/>
      </c>
      <c r="AN114" s="370"/>
      <c r="AO114" s="371" t="str">
        <f t="shared" ca="1" si="147"/>
        <v/>
      </c>
      <c r="AP114" s="371"/>
      <c r="AQ114" s="105">
        <f t="shared" si="131"/>
        <v>0</v>
      </c>
      <c r="AR114" s="105">
        <f t="shared" si="132"/>
        <v>0</v>
      </c>
      <c r="AS114" s="14">
        <f t="shared" si="133"/>
        <v>0</v>
      </c>
      <c r="AT114" s="202">
        <f t="shared" si="134"/>
        <v>0</v>
      </c>
      <c r="AU114" s="105">
        <f t="shared" si="135"/>
        <v>0</v>
      </c>
      <c r="AV114" s="105">
        <f t="shared" si="136"/>
        <v>0</v>
      </c>
      <c r="AW114" s="14">
        <f t="shared" si="137"/>
        <v>0</v>
      </c>
      <c r="AX114" s="14">
        <f t="shared" si="138"/>
        <v>0</v>
      </c>
      <c r="AY114" s="105">
        <f t="shared" si="139"/>
        <v>0</v>
      </c>
      <c r="AZ114" s="105">
        <f t="shared" si="140"/>
        <v>0</v>
      </c>
      <c r="BA114" s="12">
        <f t="shared" si="141"/>
        <v>0</v>
      </c>
      <c r="BB114" s="12">
        <f t="shared" si="142"/>
        <v>0</v>
      </c>
      <c r="BC114" s="12">
        <f t="shared" si="143"/>
        <v>0</v>
      </c>
      <c r="BD114" s="12">
        <f t="shared" si="144"/>
        <v>0</v>
      </c>
      <c r="BE114" s="12">
        <f>IF(U155=3,1,0)</f>
        <v>0</v>
      </c>
      <c r="BF114" s="12">
        <f>IF(U103=2,1,0)</f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3.5" hidden="1" customHeight="1" thickBot="1">
      <c r="A115" s="13"/>
      <c r="C115" s="14"/>
      <c r="D115" s="218"/>
      <c r="E115" s="218"/>
      <c r="T115" s="103">
        <f t="shared" si="128"/>
        <v>0</v>
      </c>
      <c r="U115" s="104">
        <f t="shared" si="129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49">SUM(BA105:BA114)</f>
        <v>0</v>
      </c>
      <c r="BB115" s="128">
        <f t="shared" si="149"/>
        <v>0</v>
      </c>
      <c r="BC115" s="128">
        <f t="shared" si="149"/>
        <v>0</v>
      </c>
      <c r="BD115" s="128">
        <f t="shared" si="149"/>
        <v>0</v>
      </c>
      <c r="BE115" s="128">
        <f t="shared" si="149"/>
        <v>0</v>
      </c>
      <c r="BF115" s="128">
        <f t="shared" si="149"/>
        <v>0</v>
      </c>
      <c r="BG115" s="128">
        <f t="shared" si="149"/>
        <v>0</v>
      </c>
      <c r="BH115" s="128">
        <f t="shared" si="149"/>
        <v>0</v>
      </c>
      <c r="BI115" s="14">
        <f>SUM(BA115:BH115)</f>
        <v>0</v>
      </c>
    </row>
    <row r="116" spans="1:61" ht="13.5" hidden="1" customHeight="1" thickBot="1">
      <c r="A116" s="93"/>
      <c r="B116" s="136"/>
      <c r="C116" s="129"/>
      <c r="D116" s="233">
        <f>E24</f>
        <v>0</v>
      </c>
      <c r="E116" s="228" t="str">
        <f>E3</f>
        <v>Erlenbach/Morlautern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0">IF(G116="","",G116+I116+K116+M116+O116)</f>
        <v/>
      </c>
      <c r="R116" s="101" t="str">
        <f>IF(F116="","",AQ116+AS116+AU116+AW116+AY116)</f>
        <v/>
      </c>
      <c r="S116" s="102" t="str">
        <f t="shared" ref="S116:S125" si="151">IF(G116="","",AR116+AT116+AV116+AX116+AZ116)</f>
        <v/>
      </c>
      <c r="T116" s="103">
        <f t="shared" si="128"/>
        <v>0</v>
      </c>
      <c r="U116" s="104">
        <f t="shared" si="129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2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3">IF(F116&gt;G116,1,0)</f>
        <v>0</v>
      </c>
      <c r="AR116" s="105">
        <f t="shared" ref="AR116:AR125" si="154">IF(G116&gt;F116,1,0)</f>
        <v>0</v>
      </c>
      <c r="AS116" s="14">
        <f t="shared" ref="AS116:AS125" si="155">IF(H116&gt;I116,1,0)</f>
        <v>0</v>
      </c>
      <c r="AT116" s="202">
        <f t="shared" ref="AT116:AT125" si="156">IF(I116&gt;H116,1,0)</f>
        <v>0</v>
      </c>
      <c r="AU116" s="105">
        <f t="shared" ref="AU116:AU125" si="157">IF(J116&gt;K116,1,0)</f>
        <v>0</v>
      </c>
      <c r="AV116" s="105">
        <f t="shared" ref="AV116:AV125" si="158">IF(K116&gt;J116,1,0)</f>
        <v>0</v>
      </c>
      <c r="AW116" s="14">
        <f t="shared" ref="AW116:AW125" si="159">IF(L116&gt;M116,1,0)</f>
        <v>0</v>
      </c>
      <c r="AX116" s="14">
        <f t="shared" ref="AX116:AX125" si="160">IF(M116&gt;L116,1,0)</f>
        <v>0</v>
      </c>
      <c r="AY116" s="105">
        <f t="shared" ref="AY116:AY125" si="161">IF(N116&gt;O116,1,0)</f>
        <v>0</v>
      </c>
      <c r="AZ116" s="105">
        <f t="shared" ref="AZ116:AZ125" si="162">IF(O116&gt;N116,1,0)</f>
        <v>0</v>
      </c>
      <c r="BA116" s="12">
        <f t="shared" si="141"/>
        <v>0</v>
      </c>
      <c r="BB116" s="12">
        <f t="shared" si="142"/>
        <v>0</v>
      </c>
      <c r="BC116" s="12">
        <f t="shared" si="143"/>
        <v>0</v>
      </c>
      <c r="BD116" s="12">
        <f t="shared" si="144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3.5" hidden="1" customHeight="1" thickBot="1">
      <c r="A117" s="106"/>
      <c r="B117" s="137"/>
      <c r="C117" s="130"/>
      <c r="D117" s="234">
        <f>D116</f>
        <v>0</v>
      </c>
      <c r="E117" s="230" t="str">
        <f>E6</f>
        <v>TSG Trippstadt (A)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3">IF(F117="","",F117+H117+J117+L117+N117)</f>
        <v/>
      </c>
      <c r="Q117" s="115" t="str">
        <f t="shared" si="150"/>
        <v/>
      </c>
      <c r="R117" s="114" t="str">
        <f t="shared" ref="R117:R125" si="164">IF(F117="","",AQ117+AS117+AU117+AW117+AY117)</f>
        <v/>
      </c>
      <c r="S117" s="115" t="str">
        <f t="shared" si="151"/>
        <v/>
      </c>
      <c r="T117" s="103">
        <f t="shared" si="128"/>
        <v>0</v>
      </c>
      <c r="U117" s="104">
        <f t="shared" si="129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2"/>
        <v/>
      </c>
      <c r="AN117" s="367"/>
      <c r="AO117" s="368" t="str">
        <f t="shared" ref="AO117:AO125" ca="1" si="165">IF(U117&lt;&gt;"","",IF(C117="","",IF(C117&lt;TODAY(),"offen","")))</f>
        <v/>
      </c>
      <c r="AP117" s="368"/>
      <c r="AQ117" s="105">
        <f t="shared" si="153"/>
        <v>0</v>
      </c>
      <c r="AR117" s="105">
        <f t="shared" si="154"/>
        <v>0</v>
      </c>
      <c r="AS117" s="14">
        <f t="shared" si="155"/>
        <v>0</v>
      </c>
      <c r="AT117" s="202">
        <f t="shared" si="156"/>
        <v>0</v>
      </c>
      <c r="AU117" s="105">
        <f t="shared" si="157"/>
        <v>0</v>
      </c>
      <c r="AV117" s="105">
        <f t="shared" si="158"/>
        <v>0</v>
      </c>
      <c r="AW117" s="14">
        <f t="shared" si="159"/>
        <v>0</v>
      </c>
      <c r="AX117" s="14">
        <f t="shared" si="160"/>
        <v>0</v>
      </c>
      <c r="AY117" s="105">
        <f t="shared" si="161"/>
        <v>0</v>
      </c>
      <c r="AZ117" s="105">
        <f t="shared" si="162"/>
        <v>0</v>
      </c>
      <c r="BA117" s="12">
        <f t="shared" si="141"/>
        <v>0</v>
      </c>
      <c r="BB117" s="12">
        <f t="shared" si="142"/>
        <v>0</v>
      </c>
      <c r="BC117" s="12">
        <f t="shared" si="143"/>
        <v>0</v>
      </c>
      <c r="BD117" s="12">
        <f t="shared" si="144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3.5" hidden="1" customHeight="1" thickBot="1">
      <c r="A118" s="106"/>
      <c r="B118" s="137"/>
      <c r="C118" s="130"/>
      <c r="D118" s="234">
        <f t="shared" ref="D118:D125" si="166">D117</f>
        <v>0</v>
      </c>
      <c r="E118" s="230" t="str">
        <f>E9</f>
        <v>TV Otterberg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3"/>
        <v/>
      </c>
      <c r="Q118" s="115" t="str">
        <f t="shared" si="150"/>
        <v/>
      </c>
      <c r="R118" s="114" t="str">
        <f t="shared" si="164"/>
        <v/>
      </c>
      <c r="S118" s="115" t="str">
        <f t="shared" si="151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9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2"/>
        <v/>
      </c>
      <c r="AN118" s="367"/>
      <c r="AO118" s="368" t="str">
        <f t="shared" ca="1" si="165"/>
        <v/>
      </c>
      <c r="AP118" s="368"/>
      <c r="AQ118" s="105">
        <f t="shared" si="153"/>
        <v>0</v>
      </c>
      <c r="AR118" s="105">
        <f t="shared" si="154"/>
        <v>0</v>
      </c>
      <c r="AS118" s="14">
        <f t="shared" si="155"/>
        <v>0</v>
      </c>
      <c r="AT118" s="202">
        <f t="shared" si="156"/>
        <v>0</v>
      </c>
      <c r="AU118" s="105">
        <f t="shared" si="157"/>
        <v>0</v>
      </c>
      <c r="AV118" s="105">
        <f t="shared" si="158"/>
        <v>0</v>
      </c>
      <c r="AW118" s="14">
        <f t="shared" si="159"/>
        <v>0</v>
      </c>
      <c r="AX118" s="14">
        <f t="shared" si="160"/>
        <v>0</v>
      </c>
      <c r="AY118" s="105">
        <f t="shared" si="161"/>
        <v>0</v>
      </c>
      <c r="AZ118" s="105">
        <f t="shared" si="162"/>
        <v>0</v>
      </c>
      <c r="BA118" s="12">
        <f t="shared" si="141"/>
        <v>0</v>
      </c>
      <c r="BB118" s="12">
        <f t="shared" si="142"/>
        <v>0</v>
      </c>
      <c r="BC118" s="12">
        <f t="shared" si="143"/>
        <v>0</v>
      </c>
      <c r="BD118" s="12">
        <f t="shared" si="144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3.5" hidden="1" customHeight="1" thickBot="1">
      <c r="A119" s="106"/>
      <c r="B119" s="137"/>
      <c r="C119" s="130"/>
      <c r="D119" s="234">
        <f t="shared" si="166"/>
        <v>0</v>
      </c>
      <c r="E119" s="230" t="str">
        <f>E12</f>
        <v>Rodenbach/Weilerbach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3"/>
        <v/>
      </c>
      <c r="Q119" s="115" t="str">
        <f t="shared" si="150"/>
        <v/>
      </c>
      <c r="R119" s="114" t="str">
        <f t="shared" si="164"/>
        <v/>
      </c>
      <c r="S119" s="115" t="str">
        <f t="shared" si="151"/>
        <v/>
      </c>
      <c r="T119" s="103">
        <f t="shared" si="128"/>
        <v>0</v>
      </c>
      <c r="U119" s="104">
        <f t="shared" si="129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2"/>
        <v/>
      </c>
      <c r="AN119" s="372"/>
      <c r="AO119" s="368" t="str">
        <f t="shared" ca="1" si="165"/>
        <v/>
      </c>
      <c r="AP119" s="368"/>
      <c r="AQ119" s="105">
        <f t="shared" si="153"/>
        <v>0</v>
      </c>
      <c r="AR119" s="105">
        <f t="shared" si="154"/>
        <v>0</v>
      </c>
      <c r="AS119" s="14">
        <f t="shared" si="155"/>
        <v>0</v>
      </c>
      <c r="AT119" s="202">
        <f t="shared" si="156"/>
        <v>0</v>
      </c>
      <c r="AU119" s="105">
        <f t="shared" si="157"/>
        <v>0</v>
      </c>
      <c r="AV119" s="105">
        <f t="shared" si="158"/>
        <v>0</v>
      </c>
      <c r="AW119" s="14">
        <f t="shared" si="159"/>
        <v>0</v>
      </c>
      <c r="AX119" s="14">
        <f t="shared" si="160"/>
        <v>0</v>
      </c>
      <c r="AY119" s="105">
        <f t="shared" si="161"/>
        <v>0</v>
      </c>
      <c r="AZ119" s="105">
        <f t="shared" si="162"/>
        <v>0</v>
      </c>
      <c r="BA119" s="12">
        <f t="shared" si="141"/>
        <v>0</v>
      </c>
      <c r="BB119" s="12">
        <f t="shared" si="142"/>
        <v>0</v>
      </c>
      <c r="BC119" s="12">
        <f t="shared" si="143"/>
        <v>0</v>
      </c>
      <c r="BD119" s="12">
        <f t="shared" si="144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3.5" hidden="1" customHeight="1" thickBot="1">
      <c r="A120" s="106"/>
      <c r="B120" s="137"/>
      <c r="C120" s="130"/>
      <c r="D120" s="234">
        <f t="shared" si="166"/>
        <v>0</v>
      </c>
      <c r="E120" s="230" t="str">
        <f>E15</f>
        <v>Roßbach/Olsbrücken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3"/>
        <v/>
      </c>
      <c r="Q120" s="115" t="str">
        <f t="shared" si="150"/>
        <v/>
      </c>
      <c r="R120" s="114" t="str">
        <f t="shared" si="164"/>
        <v/>
      </c>
      <c r="S120" s="115" t="str">
        <f t="shared" si="151"/>
        <v/>
      </c>
      <c r="T120" s="103">
        <f t="shared" si="128"/>
        <v>0</v>
      </c>
      <c r="U120" s="104">
        <f t="shared" si="129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2"/>
        <v/>
      </c>
      <c r="AN120" s="367"/>
      <c r="AO120" s="368" t="str">
        <f t="shared" ca="1" si="165"/>
        <v/>
      </c>
      <c r="AP120" s="368"/>
      <c r="AQ120" s="105">
        <f t="shared" si="153"/>
        <v>0</v>
      </c>
      <c r="AR120" s="105">
        <f t="shared" si="154"/>
        <v>0</v>
      </c>
      <c r="AS120" s="14">
        <f t="shared" si="155"/>
        <v>0</v>
      </c>
      <c r="AT120" s="202">
        <f t="shared" si="156"/>
        <v>0</v>
      </c>
      <c r="AU120" s="105">
        <f t="shared" si="157"/>
        <v>0</v>
      </c>
      <c r="AV120" s="105">
        <f t="shared" si="158"/>
        <v>0</v>
      </c>
      <c r="AW120" s="14">
        <f t="shared" si="159"/>
        <v>0</v>
      </c>
      <c r="AX120" s="14">
        <f t="shared" si="160"/>
        <v>0</v>
      </c>
      <c r="AY120" s="105">
        <f t="shared" si="161"/>
        <v>0</v>
      </c>
      <c r="AZ120" s="105">
        <f t="shared" si="162"/>
        <v>0</v>
      </c>
      <c r="BA120" s="12">
        <f t="shared" si="141"/>
        <v>0</v>
      </c>
      <c r="BB120" s="12">
        <f t="shared" si="142"/>
        <v>0</v>
      </c>
      <c r="BC120" s="12">
        <f t="shared" si="143"/>
        <v>0</v>
      </c>
      <c r="BD120" s="12">
        <f t="shared" si="144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3.5" hidden="1" customHeight="1" thickBot="1">
      <c r="A121" s="106"/>
      <c r="B121" s="137"/>
      <c r="C121" s="130"/>
      <c r="D121" s="234">
        <f t="shared" si="166"/>
        <v>0</v>
      </c>
      <c r="E121" s="230" t="str">
        <f>E18</f>
        <v>VfB Weilerbach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3"/>
        <v/>
      </c>
      <c r="Q121" s="115" t="str">
        <f t="shared" si="150"/>
        <v/>
      </c>
      <c r="R121" s="114" t="str">
        <f t="shared" si="164"/>
        <v/>
      </c>
      <c r="S121" s="115" t="str">
        <f t="shared" si="151"/>
        <v/>
      </c>
      <c r="T121" s="103">
        <f t="shared" si="128"/>
        <v>0</v>
      </c>
      <c r="U121" s="104">
        <f t="shared" si="129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2"/>
        <v/>
      </c>
      <c r="AN121" s="367"/>
      <c r="AO121" s="368" t="str">
        <f t="shared" ca="1" si="165"/>
        <v/>
      </c>
      <c r="AP121" s="368"/>
      <c r="AQ121" s="105">
        <f t="shared" si="153"/>
        <v>0</v>
      </c>
      <c r="AR121" s="105">
        <f t="shared" si="154"/>
        <v>0</v>
      </c>
      <c r="AS121" s="14">
        <f t="shared" si="155"/>
        <v>0</v>
      </c>
      <c r="AT121" s="202">
        <f t="shared" si="156"/>
        <v>0</v>
      </c>
      <c r="AU121" s="105">
        <f t="shared" si="157"/>
        <v>0</v>
      </c>
      <c r="AV121" s="105">
        <f t="shared" si="158"/>
        <v>0</v>
      </c>
      <c r="AW121" s="14">
        <f t="shared" si="159"/>
        <v>0</v>
      </c>
      <c r="AX121" s="14">
        <f t="shared" si="160"/>
        <v>0</v>
      </c>
      <c r="AY121" s="105">
        <f t="shared" si="161"/>
        <v>0</v>
      </c>
      <c r="AZ121" s="105">
        <f t="shared" si="162"/>
        <v>0</v>
      </c>
      <c r="BA121" s="12">
        <f t="shared" si="141"/>
        <v>0</v>
      </c>
      <c r="BB121" s="12">
        <f t="shared" si="142"/>
        <v>0</v>
      </c>
      <c r="BC121" s="12">
        <f t="shared" si="143"/>
        <v>0</v>
      </c>
      <c r="BD121" s="12">
        <f t="shared" si="144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3.5" hidden="1" customHeight="1" thickBot="1">
      <c r="A122" s="106"/>
      <c r="B122" s="137"/>
      <c r="C122" s="130"/>
      <c r="D122" s="234">
        <f t="shared" si="166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3"/>
        <v/>
      </c>
      <c r="Q122" s="115" t="str">
        <f t="shared" si="150"/>
        <v/>
      </c>
      <c r="R122" s="114" t="str">
        <f t="shared" si="164"/>
        <v/>
      </c>
      <c r="S122" s="115" t="str">
        <f t="shared" si="151"/>
        <v/>
      </c>
      <c r="T122" s="103">
        <f t="shared" si="128"/>
        <v>0</v>
      </c>
      <c r="U122" s="104">
        <f t="shared" si="129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2"/>
        <v/>
      </c>
      <c r="AN122" s="367"/>
      <c r="AO122" s="368" t="str">
        <f t="shared" ca="1" si="165"/>
        <v/>
      </c>
      <c r="AP122" s="368"/>
      <c r="AQ122" s="105">
        <f t="shared" si="153"/>
        <v>0</v>
      </c>
      <c r="AR122" s="105">
        <f t="shared" si="154"/>
        <v>0</v>
      </c>
      <c r="AS122" s="14">
        <f t="shared" si="155"/>
        <v>0</v>
      </c>
      <c r="AT122" s="202">
        <f t="shared" si="156"/>
        <v>0</v>
      </c>
      <c r="AU122" s="105">
        <f t="shared" si="157"/>
        <v>0</v>
      </c>
      <c r="AV122" s="105">
        <f t="shared" si="158"/>
        <v>0</v>
      </c>
      <c r="AW122" s="14">
        <f t="shared" si="159"/>
        <v>0</v>
      </c>
      <c r="AX122" s="14">
        <f t="shared" si="160"/>
        <v>0</v>
      </c>
      <c r="AY122" s="105">
        <f t="shared" si="161"/>
        <v>0</v>
      </c>
      <c r="AZ122" s="105">
        <f t="shared" si="162"/>
        <v>0</v>
      </c>
      <c r="BA122" s="12">
        <f t="shared" si="141"/>
        <v>0</v>
      </c>
      <c r="BB122" s="12">
        <f t="shared" si="142"/>
        <v>0</v>
      </c>
      <c r="BC122" s="12">
        <f t="shared" si="143"/>
        <v>0</v>
      </c>
      <c r="BD122" s="12">
        <f t="shared" si="144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3.5" hidden="1" customHeight="1" thickBot="1">
      <c r="A123" s="106"/>
      <c r="B123" s="137"/>
      <c r="C123" s="130"/>
      <c r="D123" s="234">
        <f t="shared" si="166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3"/>
        <v/>
      </c>
      <c r="Q123" s="115" t="str">
        <f t="shared" si="150"/>
        <v/>
      </c>
      <c r="R123" s="114" t="str">
        <f t="shared" si="164"/>
        <v/>
      </c>
      <c r="S123" s="115" t="str">
        <f t="shared" si="151"/>
        <v/>
      </c>
      <c r="T123" s="103">
        <f t="shared" si="128"/>
        <v>0</v>
      </c>
      <c r="U123" s="104">
        <f t="shared" si="129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2"/>
        <v/>
      </c>
      <c r="AN123" s="367"/>
      <c r="AO123" s="368" t="str">
        <f t="shared" ca="1" si="165"/>
        <v/>
      </c>
      <c r="AP123" s="368"/>
      <c r="AQ123" s="105">
        <f t="shared" si="153"/>
        <v>0</v>
      </c>
      <c r="AR123" s="105">
        <f t="shared" si="154"/>
        <v>0</v>
      </c>
      <c r="AS123" s="14">
        <f t="shared" si="155"/>
        <v>0</v>
      </c>
      <c r="AT123" s="202">
        <f t="shared" si="156"/>
        <v>0</v>
      </c>
      <c r="AU123" s="105">
        <f t="shared" si="157"/>
        <v>0</v>
      </c>
      <c r="AV123" s="105">
        <f t="shared" si="158"/>
        <v>0</v>
      </c>
      <c r="AW123" s="14">
        <f t="shared" si="159"/>
        <v>0</v>
      </c>
      <c r="AX123" s="14">
        <f t="shared" si="160"/>
        <v>0</v>
      </c>
      <c r="AY123" s="105">
        <f t="shared" si="161"/>
        <v>0</v>
      </c>
      <c r="AZ123" s="105">
        <f t="shared" si="162"/>
        <v>0</v>
      </c>
      <c r="BA123" s="12">
        <f t="shared" si="141"/>
        <v>0</v>
      </c>
      <c r="BB123" s="12">
        <f t="shared" si="142"/>
        <v>0</v>
      </c>
      <c r="BC123" s="12">
        <f t="shared" si="143"/>
        <v>0</v>
      </c>
      <c r="BD123" s="12">
        <f t="shared" si="144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3.5" hidden="1" customHeight="1" thickBot="1">
      <c r="A124" s="106"/>
      <c r="B124" s="137"/>
      <c r="C124" s="130"/>
      <c r="D124" s="234">
        <f t="shared" si="166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3"/>
        <v/>
      </c>
      <c r="Q124" s="115" t="str">
        <f t="shared" si="150"/>
        <v/>
      </c>
      <c r="R124" s="114" t="str">
        <f t="shared" si="164"/>
        <v/>
      </c>
      <c r="S124" s="115" t="str">
        <f t="shared" si="151"/>
        <v/>
      </c>
      <c r="T124" s="103">
        <f t="shared" si="128"/>
        <v>0</v>
      </c>
      <c r="U124" s="104">
        <f t="shared" si="129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2"/>
        <v/>
      </c>
      <c r="AN124" s="367"/>
      <c r="AO124" s="368" t="str">
        <f t="shared" ca="1" si="165"/>
        <v/>
      </c>
      <c r="AP124" s="368"/>
      <c r="AQ124" s="105">
        <f t="shared" si="153"/>
        <v>0</v>
      </c>
      <c r="AR124" s="105">
        <f t="shared" si="154"/>
        <v>0</v>
      </c>
      <c r="AS124" s="14">
        <f t="shared" si="155"/>
        <v>0</v>
      </c>
      <c r="AT124" s="202">
        <f t="shared" si="156"/>
        <v>0</v>
      </c>
      <c r="AU124" s="105">
        <f t="shared" si="157"/>
        <v>0</v>
      </c>
      <c r="AV124" s="105">
        <f t="shared" si="158"/>
        <v>0</v>
      </c>
      <c r="AW124" s="14">
        <f t="shared" si="159"/>
        <v>0</v>
      </c>
      <c r="AX124" s="14">
        <f t="shared" si="160"/>
        <v>0</v>
      </c>
      <c r="AY124" s="105">
        <f t="shared" si="161"/>
        <v>0</v>
      </c>
      <c r="AZ124" s="105">
        <f t="shared" si="162"/>
        <v>0</v>
      </c>
      <c r="BA124" s="12">
        <f t="shared" si="141"/>
        <v>0</v>
      </c>
      <c r="BB124" s="12">
        <f t="shared" si="142"/>
        <v>0</v>
      </c>
      <c r="BC124" s="12">
        <f t="shared" si="143"/>
        <v>0</v>
      </c>
      <c r="BD124" s="12">
        <f t="shared" si="144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3.5" hidden="1" customHeight="1" thickBot="1">
      <c r="A125" s="116"/>
      <c r="B125" s="138"/>
      <c r="C125" s="131"/>
      <c r="D125" s="235">
        <f t="shared" si="166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3"/>
        <v/>
      </c>
      <c r="Q125" s="125" t="str">
        <f t="shared" si="150"/>
        <v/>
      </c>
      <c r="R125" s="124" t="str">
        <f t="shared" si="164"/>
        <v/>
      </c>
      <c r="S125" s="125" t="str">
        <f t="shared" si="151"/>
        <v/>
      </c>
      <c r="T125" s="103">
        <f t="shared" si="128"/>
        <v>0</v>
      </c>
      <c r="U125" s="104">
        <f t="shared" si="129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2"/>
        <v/>
      </c>
      <c r="AN125" s="370"/>
      <c r="AO125" s="371" t="str">
        <f t="shared" ca="1" si="165"/>
        <v/>
      </c>
      <c r="AP125" s="371"/>
      <c r="AQ125" s="105">
        <f t="shared" si="153"/>
        <v>0</v>
      </c>
      <c r="AR125" s="105">
        <f t="shared" si="154"/>
        <v>0</v>
      </c>
      <c r="AS125" s="14">
        <f t="shared" si="155"/>
        <v>0</v>
      </c>
      <c r="AT125" s="202">
        <f t="shared" si="156"/>
        <v>0</v>
      </c>
      <c r="AU125" s="105">
        <f t="shared" si="157"/>
        <v>0</v>
      </c>
      <c r="AV125" s="105">
        <f t="shared" si="158"/>
        <v>0</v>
      </c>
      <c r="AW125" s="14">
        <f t="shared" si="159"/>
        <v>0</v>
      </c>
      <c r="AX125" s="14">
        <f t="shared" si="160"/>
        <v>0</v>
      </c>
      <c r="AY125" s="105">
        <f t="shared" si="161"/>
        <v>0</v>
      </c>
      <c r="AZ125" s="105">
        <f t="shared" si="162"/>
        <v>0</v>
      </c>
      <c r="BA125" s="12">
        <f t="shared" si="141"/>
        <v>0</v>
      </c>
      <c r="BB125" s="12">
        <f t="shared" si="142"/>
        <v>0</v>
      </c>
      <c r="BC125" s="12">
        <f t="shared" si="143"/>
        <v>0</v>
      </c>
      <c r="BD125" s="12">
        <f t="shared" si="144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3.5" hidden="1" customHeight="1" thickBot="1">
      <c r="A126" s="13"/>
      <c r="C126" s="14"/>
      <c r="D126" s="218"/>
      <c r="E126" s="218"/>
      <c r="T126" s="103">
        <f t="shared" si="128"/>
        <v>0</v>
      </c>
      <c r="U126" s="104">
        <f t="shared" si="129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7">SUM(BA116:BA125)</f>
        <v>0</v>
      </c>
      <c r="BB126" s="128">
        <f t="shared" si="167"/>
        <v>0</v>
      </c>
      <c r="BC126" s="128">
        <f t="shared" si="167"/>
        <v>0</v>
      </c>
      <c r="BD126" s="128">
        <f t="shared" si="167"/>
        <v>0</v>
      </c>
      <c r="BE126" s="128">
        <f t="shared" si="167"/>
        <v>0</v>
      </c>
      <c r="BF126" s="128">
        <f t="shared" si="167"/>
        <v>0</v>
      </c>
      <c r="BG126" s="128">
        <f t="shared" si="167"/>
        <v>0</v>
      </c>
      <c r="BH126" s="128">
        <f t="shared" si="167"/>
        <v>0</v>
      </c>
      <c r="BI126" s="14">
        <f>SUM(BA126:BH126)</f>
        <v>0</v>
      </c>
    </row>
    <row r="127" spans="1:61" ht="13.5" hidden="1" customHeight="1" thickBot="1">
      <c r="A127" s="93"/>
      <c r="B127" s="136"/>
      <c r="C127" s="129"/>
      <c r="D127" s="233">
        <f>E27</f>
        <v>0</v>
      </c>
      <c r="E127" s="228" t="str">
        <f>E3</f>
        <v>Erlenbach/Morlautern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8">IF(G127="","",G127+I127+K127+M127+O127)</f>
        <v/>
      </c>
      <c r="R127" s="101" t="str">
        <f>IF(F127="","",AQ127+AS127+AU127+AW127+AY127)</f>
        <v/>
      </c>
      <c r="S127" s="102" t="str">
        <f t="shared" ref="S127:S136" si="169">IF(G127="","",AR127+AT127+AV127+AX127+AZ127)</f>
        <v/>
      </c>
      <c r="T127" s="103">
        <f t="shared" si="128"/>
        <v>0</v>
      </c>
      <c r="U127" s="104">
        <f t="shared" si="129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0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1">IF(F127&gt;G127,1,0)</f>
        <v>0</v>
      </c>
      <c r="AR127" s="105">
        <f t="shared" ref="AR127:AR136" si="172">IF(G127&gt;F127,1,0)</f>
        <v>0</v>
      </c>
      <c r="AS127" s="14">
        <f t="shared" ref="AS127:AS136" si="173">IF(H127&gt;I127,1,0)</f>
        <v>0</v>
      </c>
      <c r="AT127" s="202">
        <f t="shared" ref="AT127:AT136" si="174">IF(I127&gt;H127,1,0)</f>
        <v>0</v>
      </c>
      <c r="AU127" s="105">
        <f t="shared" ref="AU127:AU136" si="175">IF(J127&gt;K127,1,0)</f>
        <v>0</v>
      </c>
      <c r="AV127" s="105">
        <f t="shared" ref="AV127:AV136" si="176">IF(K127&gt;J127,1,0)</f>
        <v>0</v>
      </c>
      <c r="AW127" s="14">
        <f t="shared" ref="AW127:AW136" si="177">IF(L127&gt;M127,1,0)</f>
        <v>0</v>
      </c>
      <c r="AX127" s="14">
        <f t="shared" ref="AX127:AX136" si="178">IF(M127&gt;L127,1,0)</f>
        <v>0</v>
      </c>
      <c r="AY127" s="105">
        <f t="shared" ref="AY127:AY136" si="179">IF(N127&gt;O127,1,0)</f>
        <v>0</v>
      </c>
      <c r="AZ127" s="105">
        <f t="shared" ref="AZ127:AZ136" si="180">IF(O127&gt;N127,1,0)</f>
        <v>0</v>
      </c>
      <c r="BA127" s="12">
        <f t="shared" si="141"/>
        <v>0</v>
      </c>
      <c r="BB127" s="12">
        <f t="shared" si="142"/>
        <v>0</v>
      </c>
      <c r="BC127" s="12">
        <f t="shared" si="143"/>
        <v>0</v>
      </c>
      <c r="BD127" s="12">
        <f t="shared" si="144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3.5" hidden="1" customHeight="1" thickBot="1">
      <c r="A128" s="106"/>
      <c r="B128" s="137"/>
      <c r="C128" s="130"/>
      <c r="D128" s="234">
        <f>D127</f>
        <v>0</v>
      </c>
      <c r="E128" s="230" t="str">
        <f>E6</f>
        <v>TSG Trippstadt (A)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1">IF(F128="","",F128+H128+J128+L128+N128)</f>
        <v/>
      </c>
      <c r="Q128" s="115" t="str">
        <f t="shared" si="168"/>
        <v/>
      </c>
      <c r="R128" s="114" t="str">
        <f t="shared" ref="R128:R136" si="182">IF(F128="","",AQ128+AS128+AU128+AW128+AY128)</f>
        <v/>
      </c>
      <c r="S128" s="115" t="str">
        <f t="shared" si="169"/>
        <v/>
      </c>
      <c r="T128" s="103">
        <f t="shared" si="128"/>
        <v>0</v>
      </c>
      <c r="U128" s="104">
        <f t="shared" si="129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0"/>
        <v/>
      </c>
      <c r="AN128" s="367"/>
      <c r="AO128" s="368" t="str">
        <f t="shared" ref="AO128:AO136" ca="1" si="183">IF(U128&lt;&gt;"","",IF(C128="","",IF(C128&lt;TODAY(),"offen","")))</f>
        <v/>
      </c>
      <c r="AP128" s="368"/>
      <c r="AQ128" s="105">
        <f t="shared" si="171"/>
        <v>0</v>
      </c>
      <c r="AR128" s="105">
        <f t="shared" si="172"/>
        <v>0</v>
      </c>
      <c r="AS128" s="14">
        <f t="shared" si="173"/>
        <v>0</v>
      </c>
      <c r="AT128" s="202">
        <f t="shared" si="174"/>
        <v>0</v>
      </c>
      <c r="AU128" s="105">
        <f t="shared" si="175"/>
        <v>0</v>
      </c>
      <c r="AV128" s="105">
        <f t="shared" si="176"/>
        <v>0</v>
      </c>
      <c r="AW128" s="14">
        <f t="shared" si="177"/>
        <v>0</v>
      </c>
      <c r="AX128" s="14">
        <f t="shared" si="178"/>
        <v>0</v>
      </c>
      <c r="AY128" s="105">
        <f t="shared" si="179"/>
        <v>0</v>
      </c>
      <c r="AZ128" s="105">
        <f t="shared" si="180"/>
        <v>0</v>
      </c>
      <c r="BA128" s="12">
        <f t="shared" si="141"/>
        <v>0</v>
      </c>
      <c r="BB128" s="12">
        <f t="shared" si="142"/>
        <v>0</v>
      </c>
      <c r="BC128" s="12">
        <f t="shared" si="143"/>
        <v>0</v>
      </c>
      <c r="BD128" s="12">
        <f t="shared" si="144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3.5" hidden="1" customHeight="1" thickBot="1">
      <c r="A129" s="106"/>
      <c r="B129" s="137"/>
      <c r="C129" s="130"/>
      <c r="D129" s="234">
        <f t="shared" ref="D129:D136" si="184">D128</f>
        <v>0</v>
      </c>
      <c r="E129" s="230" t="str">
        <f>E9</f>
        <v>TV Otterberg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1"/>
        <v/>
      </c>
      <c r="Q129" s="115" t="str">
        <f t="shared" si="168"/>
        <v/>
      </c>
      <c r="R129" s="114" t="str">
        <f t="shared" si="182"/>
        <v/>
      </c>
      <c r="S129" s="115" t="str">
        <f t="shared" si="169"/>
        <v/>
      </c>
      <c r="T129" s="103">
        <f t="shared" si="128"/>
        <v>0</v>
      </c>
      <c r="U129" s="104">
        <f t="shared" si="129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0"/>
        <v/>
      </c>
      <c r="AN129" s="367"/>
      <c r="AO129" s="368" t="str">
        <f t="shared" ca="1" si="183"/>
        <v/>
      </c>
      <c r="AP129" s="368"/>
      <c r="AQ129" s="105">
        <f t="shared" si="171"/>
        <v>0</v>
      </c>
      <c r="AR129" s="105">
        <f t="shared" si="172"/>
        <v>0</v>
      </c>
      <c r="AS129" s="14">
        <f t="shared" si="173"/>
        <v>0</v>
      </c>
      <c r="AT129" s="202">
        <f t="shared" si="174"/>
        <v>0</v>
      </c>
      <c r="AU129" s="105">
        <f t="shared" si="175"/>
        <v>0</v>
      </c>
      <c r="AV129" s="105">
        <f t="shared" si="176"/>
        <v>0</v>
      </c>
      <c r="AW129" s="14">
        <f t="shared" si="177"/>
        <v>0</v>
      </c>
      <c r="AX129" s="14">
        <f t="shared" si="178"/>
        <v>0</v>
      </c>
      <c r="AY129" s="105">
        <f t="shared" si="179"/>
        <v>0</v>
      </c>
      <c r="AZ129" s="105">
        <f t="shared" si="180"/>
        <v>0</v>
      </c>
      <c r="BA129" s="12">
        <f t="shared" si="141"/>
        <v>0</v>
      </c>
      <c r="BB129" s="12">
        <f t="shared" si="142"/>
        <v>0</v>
      </c>
      <c r="BC129" s="12">
        <f t="shared" si="143"/>
        <v>0</v>
      </c>
      <c r="BD129" s="12">
        <f t="shared" si="144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3.5" hidden="1" customHeight="1" thickBot="1">
      <c r="A130" s="106"/>
      <c r="B130" s="137"/>
      <c r="C130" s="130"/>
      <c r="D130" s="234">
        <f t="shared" si="184"/>
        <v>0</v>
      </c>
      <c r="E130" s="230" t="str">
        <f>E12</f>
        <v>Rodenbach/Weilerbach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1"/>
        <v/>
      </c>
      <c r="Q130" s="115" t="str">
        <f t="shared" si="168"/>
        <v/>
      </c>
      <c r="R130" s="114" t="str">
        <f t="shared" si="182"/>
        <v/>
      </c>
      <c r="S130" s="115" t="str">
        <f t="shared" si="169"/>
        <v/>
      </c>
      <c r="T130" s="103">
        <f t="shared" si="128"/>
        <v>0</v>
      </c>
      <c r="U130" s="104">
        <f t="shared" si="129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0"/>
        <v/>
      </c>
      <c r="AN130" s="372"/>
      <c r="AO130" s="368" t="str">
        <f t="shared" ca="1" si="183"/>
        <v/>
      </c>
      <c r="AP130" s="368"/>
      <c r="AQ130" s="105">
        <f t="shared" si="171"/>
        <v>0</v>
      </c>
      <c r="AR130" s="105">
        <f t="shared" si="172"/>
        <v>0</v>
      </c>
      <c r="AS130" s="14">
        <f t="shared" si="173"/>
        <v>0</v>
      </c>
      <c r="AT130" s="202">
        <f t="shared" si="174"/>
        <v>0</v>
      </c>
      <c r="AU130" s="105">
        <f t="shared" si="175"/>
        <v>0</v>
      </c>
      <c r="AV130" s="105">
        <f t="shared" si="176"/>
        <v>0</v>
      </c>
      <c r="AW130" s="14">
        <f t="shared" si="177"/>
        <v>0</v>
      </c>
      <c r="AX130" s="14">
        <f t="shared" si="178"/>
        <v>0</v>
      </c>
      <c r="AY130" s="105">
        <f t="shared" si="179"/>
        <v>0</v>
      </c>
      <c r="AZ130" s="105">
        <f t="shared" si="180"/>
        <v>0</v>
      </c>
      <c r="BA130" s="12">
        <f t="shared" si="141"/>
        <v>0</v>
      </c>
      <c r="BB130" s="12">
        <f t="shared" si="142"/>
        <v>0</v>
      </c>
      <c r="BC130" s="12">
        <f t="shared" si="143"/>
        <v>0</v>
      </c>
      <c r="BD130" s="12">
        <f t="shared" si="144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3.5" hidden="1" customHeight="1" thickBot="1">
      <c r="A131" s="106"/>
      <c r="B131" s="137"/>
      <c r="C131" s="130"/>
      <c r="D131" s="234">
        <f t="shared" si="184"/>
        <v>0</v>
      </c>
      <c r="E131" s="230" t="str">
        <f>E15</f>
        <v>Roßbach/Olsbrücken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1"/>
        <v/>
      </c>
      <c r="Q131" s="115" t="str">
        <f t="shared" si="168"/>
        <v/>
      </c>
      <c r="R131" s="114" t="str">
        <f t="shared" si="182"/>
        <v/>
      </c>
      <c r="S131" s="115" t="str">
        <f t="shared" si="169"/>
        <v/>
      </c>
      <c r="T131" s="103">
        <f t="shared" si="128"/>
        <v>0</v>
      </c>
      <c r="U131" s="104">
        <f t="shared" si="129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0"/>
        <v/>
      </c>
      <c r="AN131" s="367"/>
      <c r="AO131" s="368" t="str">
        <f t="shared" ca="1" si="183"/>
        <v/>
      </c>
      <c r="AP131" s="368"/>
      <c r="AQ131" s="105">
        <f t="shared" si="171"/>
        <v>0</v>
      </c>
      <c r="AR131" s="105">
        <f t="shared" si="172"/>
        <v>0</v>
      </c>
      <c r="AS131" s="14">
        <f t="shared" si="173"/>
        <v>0</v>
      </c>
      <c r="AT131" s="202">
        <f t="shared" si="174"/>
        <v>0</v>
      </c>
      <c r="AU131" s="105">
        <f t="shared" si="175"/>
        <v>0</v>
      </c>
      <c r="AV131" s="105">
        <f t="shared" si="176"/>
        <v>0</v>
      </c>
      <c r="AW131" s="14">
        <f t="shared" si="177"/>
        <v>0</v>
      </c>
      <c r="AX131" s="14">
        <f t="shared" si="178"/>
        <v>0</v>
      </c>
      <c r="AY131" s="105">
        <f t="shared" si="179"/>
        <v>0</v>
      </c>
      <c r="AZ131" s="105">
        <f t="shared" si="180"/>
        <v>0</v>
      </c>
      <c r="BA131" s="12">
        <f t="shared" si="141"/>
        <v>0</v>
      </c>
      <c r="BB131" s="12">
        <f t="shared" si="142"/>
        <v>0</v>
      </c>
      <c r="BC131" s="12">
        <f t="shared" si="143"/>
        <v>0</v>
      </c>
      <c r="BD131" s="12">
        <f t="shared" si="144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3.5" hidden="1" customHeight="1" thickBot="1">
      <c r="A132" s="106"/>
      <c r="B132" s="137"/>
      <c r="C132" s="130"/>
      <c r="D132" s="234">
        <f t="shared" si="184"/>
        <v>0</v>
      </c>
      <c r="E132" s="230" t="str">
        <f>E18</f>
        <v>VfB Weilerbach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1"/>
        <v/>
      </c>
      <c r="Q132" s="115" t="str">
        <f t="shared" si="168"/>
        <v/>
      </c>
      <c r="R132" s="114" t="str">
        <f t="shared" si="182"/>
        <v/>
      </c>
      <c r="S132" s="115" t="str">
        <f t="shared" si="169"/>
        <v/>
      </c>
      <c r="T132" s="103">
        <f t="shared" si="128"/>
        <v>0</v>
      </c>
      <c r="U132" s="104">
        <f t="shared" si="129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0"/>
        <v/>
      </c>
      <c r="AN132" s="367"/>
      <c r="AO132" s="368" t="str">
        <f t="shared" ca="1" si="183"/>
        <v/>
      </c>
      <c r="AP132" s="368"/>
      <c r="AQ132" s="105">
        <f t="shared" si="171"/>
        <v>0</v>
      </c>
      <c r="AR132" s="105">
        <f t="shared" si="172"/>
        <v>0</v>
      </c>
      <c r="AS132" s="14">
        <f t="shared" si="173"/>
        <v>0</v>
      </c>
      <c r="AT132" s="202">
        <f t="shared" si="174"/>
        <v>0</v>
      </c>
      <c r="AU132" s="105">
        <f t="shared" si="175"/>
        <v>0</v>
      </c>
      <c r="AV132" s="105">
        <f t="shared" si="176"/>
        <v>0</v>
      </c>
      <c r="AW132" s="14">
        <f t="shared" si="177"/>
        <v>0</v>
      </c>
      <c r="AX132" s="14">
        <f t="shared" si="178"/>
        <v>0</v>
      </c>
      <c r="AY132" s="105">
        <f t="shared" si="179"/>
        <v>0</v>
      </c>
      <c r="AZ132" s="105">
        <f t="shared" si="180"/>
        <v>0</v>
      </c>
      <c r="BA132" s="12">
        <f t="shared" si="141"/>
        <v>0</v>
      </c>
      <c r="BB132" s="12">
        <f t="shared" si="142"/>
        <v>0</v>
      </c>
      <c r="BC132" s="12">
        <f t="shared" si="143"/>
        <v>0</v>
      </c>
      <c r="BD132" s="12">
        <f t="shared" si="144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3.5" hidden="1" customHeight="1" thickBot="1">
      <c r="A133" s="106"/>
      <c r="B133" s="137"/>
      <c r="C133" s="130"/>
      <c r="D133" s="234">
        <f t="shared" si="184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1"/>
        <v/>
      </c>
      <c r="Q133" s="115" t="str">
        <f t="shared" si="168"/>
        <v/>
      </c>
      <c r="R133" s="114" t="str">
        <f t="shared" si="182"/>
        <v/>
      </c>
      <c r="S133" s="115" t="str">
        <f t="shared" si="169"/>
        <v/>
      </c>
      <c r="T133" s="103">
        <f t="shared" si="128"/>
        <v>0</v>
      </c>
      <c r="U133" s="104">
        <f t="shared" si="129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0"/>
        <v/>
      </c>
      <c r="AN133" s="367"/>
      <c r="AO133" s="368" t="str">
        <f t="shared" ca="1" si="183"/>
        <v/>
      </c>
      <c r="AP133" s="368"/>
      <c r="AQ133" s="105">
        <f t="shared" si="171"/>
        <v>0</v>
      </c>
      <c r="AR133" s="105">
        <f t="shared" si="172"/>
        <v>0</v>
      </c>
      <c r="AS133" s="14">
        <f t="shared" si="173"/>
        <v>0</v>
      </c>
      <c r="AT133" s="202">
        <f t="shared" si="174"/>
        <v>0</v>
      </c>
      <c r="AU133" s="105">
        <f t="shared" si="175"/>
        <v>0</v>
      </c>
      <c r="AV133" s="105">
        <f t="shared" si="176"/>
        <v>0</v>
      </c>
      <c r="AW133" s="14">
        <f t="shared" si="177"/>
        <v>0</v>
      </c>
      <c r="AX133" s="14">
        <f t="shared" si="178"/>
        <v>0</v>
      </c>
      <c r="AY133" s="105">
        <f t="shared" si="179"/>
        <v>0</v>
      </c>
      <c r="AZ133" s="105">
        <f t="shared" si="180"/>
        <v>0</v>
      </c>
      <c r="BA133" s="12">
        <f t="shared" si="141"/>
        <v>0</v>
      </c>
      <c r="BB133" s="12">
        <f t="shared" si="142"/>
        <v>0</v>
      </c>
      <c r="BC133" s="12">
        <f t="shared" si="143"/>
        <v>0</v>
      </c>
      <c r="BD133" s="12">
        <f t="shared" si="144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3.5" hidden="1" customHeight="1" thickBot="1">
      <c r="A134" s="106"/>
      <c r="B134" s="137"/>
      <c r="C134" s="130"/>
      <c r="D134" s="234">
        <f t="shared" si="184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1"/>
        <v/>
      </c>
      <c r="Q134" s="115" t="str">
        <f t="shared" si="168"/>
        <v/>
      </c>
      <c r="R134" s="114" t="str">
        <f t="shared" si="182"/>
        <v/>
      </c>
      <c r="S134" s="115" t="str">
        <f t="shared" si="169"/>
        <v/>
      </c>
      <c r="T134" s="103">
        <f t="shared" si="128"/>
        <v>0</v>
      </c>
      <c r="U134" s="104">
        <f t="shared" si="129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0"/>
        <v/>
      </c>
      <c r="AN134" s="367"/>
      <c r="AO134" s="368" t="str">
        <f t="shared" ca="1" si="183"/>
        <v/>
      </c>
      <c r="AP134" s="368"/>
      <c r="AQ134" s="105">
        <f t="shared" si="171"/>
        <v>0</v>
      </c>
      <c r="AR134" s="105">
        <f t="shared" si="172"/>
        <v>0</v>
      </c>
      <c r="AS134" s="14">
        <f t="shared" si="173"/>
        <v>0</v>
      </c>
      <c r="AT134" s="202">
        <f t="shared" si="174"/>
        <v>0</v>
      </c>
      <c r="AU134" s="105">
        <f t="shared" si="175"/>
        <v>0</v>
      </c>
      <c r="AV134" s="105">
        <f t="shared" si="176"/>
        <v>0</v>
      </c>
      <c r="AW134" s="14">
        <f t="shared" si="177"/>
        <v>0</v>
      </c>
      <c r="AX134" s="14">
        <f t="shared" si="178"/>
        <v>0</v>
      </c>
      <c r="AY134" s="105">
        <f t="shared" si="179"/>
        <v>0</v>
      </c>
      <c r="AZ134" s="105">
        <f t="shared" si="180"/>
        <v>0</v>
      </c>
      <c r="BA134" s="12">
        <f t="shared" si="141"/>
        <v>0</v>
      </c>
      <c r="BB134" s="12">
        <f t="shared" si="142"/>
        <v>0</v>
      </c>
      <c r="BC134" s="12">
        <f t="shared" si="143"/>
        <v>0</v>
      </c>
      <c r="BD134" s="12">
        <f t="shared" si="144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3.5" hidden="1" customHeight="1" thickBot="1">
      <c r="A135" s="106"/>
      <c r="B135" s="137"/>
      <c r="C135" s="130"/>
      <c r="D135" s="234">
        <f t="shared" si="184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1"/>
        <v/>
      </c>
      <c r="Q135" s="115" t="str">
        <f t="shared" si="168"/>
        <v/>
      </c>
      <c r="R135" s="114" t="str">
        <f t="shared" si="182"/>
        <v/>
      </c>
      <c r="S135" s="115" t="str">
        <f t="shared" si="169"/>
        <v/>
      </c>
      <c r="T135" s="103">
        <f t="shared" si="128"/>
        <v>0</v>
      </c>
      <c r="U135" s="104">
        <f t="shared" si="129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0"/>
        <v/>
      </c>
      <c r="AN135" s="367"/>
      <c r="AO135" s="368" t="str">
        <f t="shared" ca="1" si="183"/>
        <v/>
      </c>
      <c r="AP135" s="368"/>
      <c r="AQ135" s="105">
        <f t="shared" si="171"/>
        <v>0</v>
      </c>
      <c r="AR135" s="105">
        <f t="shared" si="172"/>
        <v>0</v>
      </c>
      <c r="AS135" s="14">
        <f t="shared" si="173"/>
        <v>0</v>
      </c>
      <c r="AT135" s="202">
        <f t="shared" si="174"/>
        <v>0</v>
      </c>
      <c r="AU135" s="105">
        <f t="shared" si="175"/>
        <v>0</v>
      </c>
      <c r="AV135" s="105">
        <f t="shared" si="176"/>
        <v>0</v>
      </c>
      <c r="AW135" s="14">
        <f t="shared" si="177"/>
        <v>0</v>
      </c>
      <c r="AX135" s="14">
        <f t="shared" si="178"/>
        <v>0</v>
      </c>
      <c r="AY135" s="105">
        <f t="shared" si="179"/>
        <v>0</v>
      </c>
      <c r="AZ135" s="105">
        <f t="shared" si="180"/>
        <v>0</v>
      </c>
      <c r="BA135" s="12">
        <f t="shared" si="141"/>
        <v>0</v>
      </c>
      <c r="BB135" s="12">
        <f t="shared" si="142"/>
        <v>0</v>
      </c>
      <c r="BC135" s="12">
        <f t="shared" si="143"/>
        <v>0</v>
      </c>
      <c r="BD135" s="12">
        <f t="shared" si="144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3.5" hidden="1" customHeight="1" thickBot="1">
      <c r="A136" s="116"/>
      <c r="B136" s="138"/>
      <c r="C136" s="131"/>
      <c r="D136" s="235">
        <f t="shared" si="184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1"/>
        <v/>
      </c>
      <c r="Q136" s="125" t="str">
        <f t="shared" si="168"/>
        <v/>
      </c>
      <c r="R136" s="124" t="str">
        <f t="shared" si="182"/>
        <v/>
      </c>
      <c r="S136" s="125" t="str">
        <f t="shared" si="169"/>
        <v/>
      </c>
      <c r="T136" s="103">
        <f t="shared" si="128"/>
        <v>0</v>
      </c>
      <c r="U136" s="104">
        <f t="shared" si="129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0"/>
        <v/>
      </c>
      <c r="AN136" s="370"/>
      <c r="AO136" s="371" t="str">
        <f t="shared" ca="1" si="183"/>
        <v/>
      </c>
      <c r="AP136" s="371"/>
      <c r="AQ136" s="105">
        <f t="shared" si="171"/>
        <v>0</v>
      </c>
      <c r="AR136" s="105">
        <f t="shared" si="172"/>
        <v>0</v>
      </c>
      <c r="AS136" s="14">
        <f t="shared" si="173"/>
        <v>0</v>
      </c>
      <c r="AT136" s="202">
        <f t="shared" si="174"/>
        <v>0</v>
      </c>
      <c r="AU136" s="105">
        <f t="shared" si="175"/>
        <v>0</v>
      </c>
      <c r="AV136" s="105">
        <f t="shared" si="176"/>
        <v>0</v>
      </c>
      <c r="AW136" s="14">
        <f t="shared" si="177"/>
        <v>0</v>
      </c>
      <c r="AX136" s="14">
        <f t="shared" si="178"/>
        <v>0</v>
      </c>
      <c r="AY136" s="105">
        <f t="shared" si="179"/>
        <v>0</v>
      </c>
      <c r="AZ136" s="105">
        <f t="shared" si="180"/>
        <v>0</v>
      </c>
      <c r="BA136" s="12">
        <f t="shared" si="141"/>
        <v>0</v>
      </c>
      <c r="BB136" s="12">
        <f t="shared" si="142"/>
        <v>0</v>
      </c>
      <c r="BC136" s="12">
        <f t="shared" si="143"/>
        <v>0</v>
      </c>
      <c r="BD136" s="12">
        <f t="shared" si="144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3.5" hidden="1" customHeight="1" thickBot="1">
      <c r="A137" s="13"/>
      <c r="C137" s="14"/>
      <c r="D137" s="218"/>
      <c r="E137" s="218"/>
      <c r="T137" s="103">
        <f t="shared" si="128"/>
        <v>0</v>
      </c>
      <c r="U137" s="104">
        <f t="shared" si="129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5">SUM(BA127:BA136)</f>
        <v>0</v>
      </c>
      <c r="BB137" s="128">
        <f t="shared" si="185"/>
        <v>0</v>
      </c>
      <c r="BC137" s="128">
        <f t="shared" si="185"/>
        <v>0</v>
      </c>
      <c r="BD137" s="128">
        <f t="shared" si="185"/>
        <v>0</v>
      </c>
      <c r="BE137" s="128">
        <f t="shared" si="185"/>
        <v>0</v>
      </c>
      <c r="BF137" s="128">
        <f t="shared" si="185"/>
        <v>0</v>
      </c>
      <c r="BG137" s="128">
        <f t="shared" si="185"/>
        <v>0</v>
      </c>
      <c r="BH137" s="128">
        <f t="shared" si="185"/>
        <v>0</v>
      </c>
      <c r="BI137" s="14">
        <f>SUM(BA137:BH137)</f>
        <v>0</v>
      </c>
    </row>
    <row r="138" spans="1:61" ht="13.5" hidden="1" customHeight="1" thickBot="1">
      <c r="A138" s="93"/>
      <c r="B138" s="136"/>
      <c r="C138" s="129"/>
      <c r="D138" s="233">
        <f>E30</f>
        <v>0</v>
      </c>
      <c r="E138" s="228" t="str">
        <f>E3</f>
        <v>Erlenbach/Morlautern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6">IF(G138="","",G138+I138+K138+M138+O138)</f>
        <v/>
      </c>
      <c r="R138" s="101" t="str">
        <f>IF(F138="","",AQ138+AS138+AU138+AW138+AY138)</f>
        <v/>
      </c>
      <c r="S138" s="102" t="str">
        <f t="shared" ref="S138:S147" si="187">IF(G138="","",AR138+AT138+AV138+AX138+AZ138)</f>
        <v/>
      </c>
      <c r="T138" s="103">
        <f t="shared" si="128"/>
        <v>0</v>
      </c>
      <c r="U138" s="104">
        <f t="shared" si="129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8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89">IF(F138&gt;G138,1,0)</f>
        <v>0</v>
      </c>
      <c r="AR138" s="105">
        <f t="shared" ref="AR138:AR147" si="190">IF(G138&gt;F138,1,0)</f>
        <v>0</v>
      </c>
      <c r="AS138" s="14">
        <f t="shared" ref="AS138:AS147" si="191">IF(H138&gt;I138,1,0)</f>
        <v>0</v>
      </c>
      <c r="AT138" s="202">
        <f t="shared" ref="AT138:AT147" si="192">IF(I138&gt;H138,1,0)</f>
        <v>0</v>
      </c>
      <c r="AU138" s="105">
        <f t="shared" ref="AU138:AU147" si="193">IF(J138&gt;K138,1,0)</f>
        <v>0</v>
      </c>
      <c r="AV138" s="105">
        <f t="shared" ref="AV138:AV147" si="194">IF(K138&gt;J138,1,0)</f>
        <v>0</v>
      </c>
      <c r="AW138" s="14">
        <f t="shared" ref="AW138:AW147" si="195">IF(L138&gt;M138,1,0)</f>
        <v>0</v>
      </c>
      <c r="AX138" s="14">
        <f t="shared" ref="AX138:AX147" si="196">IF(M138&gt;L138,1,0)</f>
        <v>0</v>
      </c>
      <c r="AY138" s="105">
        <f t="shared" ref="AY138:AY147" si="197">IF(N138&gt;O138,1,0)</f>
        <v>0</v>
      </c>
      <c r="AZ138" s="105">
        <f t="shared" ref="AZ138:AZ147" si="198">IF(O138&gt;N138,1,0)</f>
        <v>0</v>
      </c>
      <c r="BA138" s="12">
        <f t="shared" si="141"/>
        <v>0</v>
      </c>
      <c r="BB138" s="12">
        <f t="shared" si="142"/>
        <v>0</v>
      </c>
      <c r="BC138" s="12">
        <f t="shared" si="143"/>
        <v>0</v>
      </c>
      <c r="BD138" s="12">
        <f t="shared" si="144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3.5" hidden="1" customHeight="1" thickBot="1">
      <c r="A139" s="106"/>
      <c r="B139" s="137"/>
      <c r="C139" s="130"/>
      <c r="D139" s="234">
        <f>D138</f>
        <v>0</v>
      </c>
      <c r="E139" s="230" t="str">
        <f>E6</f>
        <v>TSG Trippstadt (A)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199">IF(F139="","",F139+H139+J139+L139+N139)</f>
        <v/>
      </c>
      <c r="Q139" s="115" t="str">
        <f t="shared" si="186"/>
        <v/>
      </c>
      <c r="R139" s="114" t="str">
        <f t="shared" ref="R139:R147" si="200">IF(F139="","",AQ139+AS139+AU139+AW139+AY139)</f>
        <v/>
      </c>
      <c r="S139" s="115" t="str">
        <f t="shared" si="187"/>
        <v/>
      </c>
      <c r="T139" s="103">
        <f t="shared" si="128"/>
        <v>0</v>
      </c>
      <c r="U139" s="104">
        <f t="shared" si="129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8"/>
        <v/>
      </c>
      <c r="AN139" s="367"/>
      <c r="AO139" s="368" t="str">
        <f t="shared" ref="AO139:AO147" ca="1" si="201">IF(U139&lt;&gt;"","",IF(C139="","",IF(C139&lt;TODAY(),"offen","")))</f>
        <v/>
      </c>
      <c r="AP139" s="368"/>
      <c r="AQ139" s="105">
        <f t="shared" si="189"/>
        <v>0</v>
      </c>
      <c r="AR139" s="105">
        <f t="shared" si="190"/>
        <v>0</v>
      </c>
      <c r="AS139" s="14">
        <f t="shared" si="191"/>
        <v>0</v>
      </c>
      <c r="AT139" s="202">
        <f t="shared" si="192"/>
        <v>0</v>
      </c>
      <c r="AU139" s="105">
        <f t="shared" si="193"/>
        <v>0</v>
      </c>
      <c r="AV139" s="105">
        <f t="shared" si="194"/>
        <v>0</v>
      </c>
      <c r="AW139" s="14">
        <f t="shared" si="195"/>
        <v>0</v>
      </c>
      <c r="AX139" s="14">
        <f t="shared" si="196"/>
        <v>0</v>
      </c>
      <c r="AY139" s="105">
        <f t="shared" si="197"/>
        <v>0</v>
      </c>
      <c r="AZ139" s="105">
        <f t="shared" si="198"/>
        <v>0</v>
      </c>
      <c r="BA139" s="12">
        <f t="shared" si="141"/>
        <v>0</v>
      </c>
      <c r="BB139" s="12">
        <f t="shared" si="142"/>
        <v>0</v>
      </c>
      <c r="BC139" s="12">
        <f t="shared" si="143"/>
        <v>0</v>
      </c>
      <c r="BD139" s="12">
        <f t="shared" si="144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3.5" hidden="1" customHeight="1" thickBot="1">
      <c r="A140" s="106"/>
      <c r="B140" s="137"/>
      <c r="C140" s="130"/>
      <c r="D140" s="234">
        <f t="shared" ref="D140:D147" si="202">D139</f>
        <v>0</v>
      </c>
      <c r="E140" s="230" t="str">
        <f>E9</f>
        <v>TV Otterberg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199"/>
        <v/>
      </c>
      <c r="Q140" s="115" t="str">
        <f t="shared" si="186"/>
        <v/>
      </c>
      <c r="R140" s="114" t="str">
        <f t="shared" si="200"/>
        <v/>
      </c>
      <c r="S140" s="115" t="str">
        <f t="shared" si="187"/>
        <v/>
      </c>
      <c r="T140" s="103">
        <f t="shared" si="128"/>
        <v>0</v>
      </c>
      <c r="U140" s="104">
        <f t="shared" si="129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8"/>
        <v/>
      </c>
      <c r="AN140" s="367"/>
      <c r="AO140" s="368" t="str">
        <f t="shared" ca="1" si="201"/>
        <v/>
      </c>
      <c r="AP140" s="368"/>
      <c r="AQ140" s="105">
        <f t="shared" si="189"/>
        <v>0</v>
      </c>
      <c r="AR140" s="105">
        <f t="shared" si="190"/>
        <v>0</v>
      </c>
      <c r="AS140" s="14">
        <f t="shared" si="191"/>
        <v>0</v>
      </c>
      <c r="AT140" s="202">
        <f t="shared" si="192"/>
        <v>0</v>
      </c>
      <c r="AU140" s="105">
        <f t="shared" si="193"/>
        <v>0</v>
      </c>
      <c r="AV140" s="105">
        <f t="shared" si="194"/>
        <v>0</v>
      </c>
      <c r="AW140" s="14">
        <f t="shared" si="195"/>
        <v>0</v>
      </c>
      <c r="AX140" s="14">
        <f t="shared" si="196"/>
        <v>0</v>
      </c>
      <c r="AY140" s="105">
        <f t="shared" si="197"/>
        <v>0</v>
      </c>
      <c r="AZ140" s="105">
        <f t="shared" si="198"/>
        <v>0</v>
      </c>
      <c r="BA140" s="12">
        <f t="shared" si="141"/>
        <v>0</v>
      </c>
      <c r="BB140" s="12">
        <f t="shared" si="142"/>
        <v>0</v>
      </c>
      <c r="BC140" s="12">
        <f t="shared" si="143"/>
        <v>0</v>
      </c>
      <c r="BD140" s="12">
        <f t="shared" si="144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3.5" hidden="1" customHeight="1" thickBot="1">
      <c r="A141" s="106"/>
      <c r="B141" s="137"/>
      <c r="C141" s="130"/>
      <c r="D141" s="234">
        <f t="shared" si="202"/>
        <v>0</v>
      </c>
      <c r="E141" s="230" t="str">
        <f>E12</f>
        <v>Rodenbach/Weilerbach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199"/>
        <v/>
      </c>
      <c r="Q141" s="115" t="str">
        <f t="shared" si="186"/>
        <v/>
      </c>
      <c r="R141" s="114" t="str">
        <f t="shared" si="200"/>
        <v/>
      </c>
      <c r="S141" s="115" t="str">
        <f t="shared" si="187"/>
        <v/>
      </c>
      <c r="T141" s="103">
        <f t="shared" si="128"/>
        <v>0</v>
      </c>
      <c r="U141" s="104">
        <f t="shared" si="129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8"/>
        <v/>
      </c>
      <c r="AN141" s="372"/>
      <c r="AO141" s="368" t="str">
        <f t="shared" ca="1" si="201"/>
        <v/>
      </c>
      <c r="AP141" s="368"/>
      <c r="AQ141" s="105">
        <f t="shared" si="189"/>
        <v>0</v>
      </c>
      <c r="AR141" s="105">
        <f t="shared" si="190"/>
        <v>0</v>
      </c>
      <c r="AS141" s="14">
        <f t="shared" si="191"/>
        <v>0</v>
      </c>
      <c r="AT141" s="202">
        <f t="shared" si="192"/>
        <v>0</v>
      </c>
      <c r="AU141" s="105">
        <f t="shared" si="193"/>
        <v>0</v>
      </c>
      <c r="AV141" s="105">
        <f t="shared" si="194"/>
        <v>0</v>
      </c>
      <c r="AW141" s="14">
        <f t="shared" si="195"/>
        <v>0</v>
      </c>
      <c r="AX141" s="14">
        <f t="shared" si="196"/>
        <v>0</v>
      </c>
      <c r="AY141" s="105">
        <f t="shared" si="197"/>
        <v>0</v>
      </c>
      <c r="AZ141" s="105">
        <f t="shared" si="198"/>
        <v>0</v>
      </c>
      <c r="BA141" s="12">
        <f t="shared" si="141"/>
        <v>0</v>
      </c>
      <c r="BB141" s="12">
        <f t="shared" si="142"/>
        <v>0</v>
      </c>
      <c r="BC141" s="12">
        <f t="shared" si="143"/>
        <v>0</v>
      </c>
      <c r="BD141" s="12">
        <f t="shared" si="144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3.5" hidden="1" customHeight="1" thickBot="1">
      <c r="A142" s="106"/>
      <c r="B142" s="137"/>
      <c r="C142" s="130"/>
      <c r="D142" s="234">
        <f t="shared" si="202"/>
        <v>0</v>
      </c>
      <c r="E142" s="230" t="str">
        <f>E15</f>
        <v>Roßbach/Olsbrücken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199"/>
        <v/>
      </c>
      <c r="Q142" s="115" t="str">
        <f t="shared" si="186"/>
        <v/>
      </c>
      <c r="R142" s="114" t="str">
        <f t="shared" si="200"/>
        <v/>
      </c>
      <c r="S142" s="115" t="str">
        <f t="shared" si="187"/>
        <v/>
      </c>
      <c r="T142" s="103">
        <f t="shared" si="128"/>
        <v>0</v>
      </c>
      <c r="U142" s="104">
        <f t="shared" si="129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8"/>
        <v/>
      </c>
      <c r="AN142" s="367"/>
      <c r="AO142" s="368" t="str">
        <f t="shared" ca="1" si="201"/>
        <v/>
      </c>
      <c r="AP142" s="368"/>
      <c r="AQ142" s="105">
        <f t="shared" si="189"/>
        <v>0</v>
      </c>
      <c r="AR142" s="105">
        <f t="shared" si="190"/>
        <v>0</v>
      </c>
      <c r="AS142" s="14">
        <f t="shared" si="191"/>
        <v>0</v>
      </c>
      <c r="AT142" s="202">
        <f t="shared" si="192"/>
        <v>0</v>
      </c>
      <c r="AU142" s="105">
        <f t="shared" si="193"/>
        <v>0</v>
      </c>
      <c r="AV142" s="105">
        <f t="shared" si="194"/>
        <v>0</v>
      </c>
      <c r="AW142" s="14">
        <f t="shared" si="195"/>
        <v>0</v>
      </c>
      <c r="AX142" s="14">
        <f t="shared" si="196"/>
        <v>0</v>
      </c>
      <c r="AY142" s="105">
        <f t="shared" si="197"/>
        <v>0</v>
      </c>
      <c r="AZ142" s="105">
        <f t="shared" si="198"/>
        <v>0</v>
      </c>
      <c r="BA142" s="12">
        <f t="shared" si="141"/>
        <v>0</v>
      </c>
      <c r="BB142" s="12">
        <f t="shared" si="142"/>
        <v>0</v>
      </c>
      <c r="BC142" s="12">
        <f t="shared" si="143"/>
        <v>0</v>
      </c>
      <c r="BD142" s="12">
        <f t="shared" si="144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3.5" hidden="1" customHeight="1" thickBot="1">
      <c r="A143" s="106"/>
      <c r="B143" s="137"/>
      <c r="C143" s="130"/>
      <c r="D143" s="234">
        <f t="shared" si="202"/>
        <v>0</v>
      </c>
      <c r="E143" s="230" t="str">
        <f>E18</f>
        <v>VfB Weilerbach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199"/>
        <v/>
      </c>
      <c r="Q143" s="115" t="str">
        <f t="shared" si="186"/>
        <v/>
      </c>
      <c r="R143" s="114" t="str">
        <f t="shared" si="200"/>
        <v/>
      </c>
      <c r="S143" s="115" t="str">
        <f t="shared" si="187"/>
        <v/>
      </c>
      <c r="T143" s="103">
        <f t="shared" si="128"/>
        <v>0</v>
      </c>
      <c r="U143" s="104">
        <f t="shared" si="129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8"/>
        <v/>
      </c>
      <c r="AN143" s="367"/>
      <c r="AO143" s="368" t="str">
        <f t="shared" ca="1" si="201"/>
        <v/>
      </c>
      <c r="AP143" s="368"/>
      <c r="AQ143" s="105">
        <f t="shared" si="189"/>
        <v>0</v>
      </c>
      <c r="AR143" s="105">
        <f t="shared" si="190"/>
        <v>0</v>
      </c>
      <c r="AS143" s="14">
        <f t="shared" si="191"/>
        <v>0</v>
      </c>
      <c r="AT143" s="202">
        <f t="shared" si="192"/>
        <v>0</v>
      </c>
      <c r="AU143" s="105">
        <f t="shared" si="193"/>
        <v>0</v>
      </c>
      <c r="AV143" s="105">
        <f t="shared" si="194"/>
        <v>0</v>
      </c>
      <c r="AW143" s="14">
        <f t="shared" si="195"/>
        <v>0</v>
      </c>
      <c r="AX143" s="14">
        <f t="shared" si="196"/>
        <v>0</v>
      </c>
      <c r="AY143" s="105">
        <f t="shared" si="197"/>
        <v>0</v>
      </c>
      <c r="AZ143" s="105">
        <f t="shared" si="198"/>
        <v>0</v>
      </c>
      <c r="BA143" s="12">
        <f t="shared" si="141"/>
        <v>0</v>
      </c>
      <c r="BB143" s="12">
        <f t="shared" si="142"/>
        <v>0</v>
      </c>
      <c r="BC143" s="12">
        <f t="shared" si="143"/>
        <v>0</v>
      </c>
      <c r="BD143" s="12">
        <f t="shared" si="144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3.5" hidden="1" customHeight="1" thickBot="1">
      <c r="A144" s="106"/>
      <c r="B144" s="137"/>
      <c r="C144" s="130"/>
      <c r="D144" s="234">
        <f t="shared" si="202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199"/>
        <v/>
      </c>
      <c r="Q144" s="115" t="str">
        <f t="shared" si="186"/>
        <v/>
      </c>
      <c r="R144" s="114" t="str">
        <f t="shared" si="200"/>
        <v/>
      </c>
      <c r="S144" s="115" t="str">
        <f t="shared" si="187"/>
        <v/>
      </c>
      <c r="T144" s="103">
        <f t="shared" si="128"/>
        <v>0</v>
      </c>
      <c r="U144" s="104">
        <f t="shared" si="129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8"/>
        <v/>
      </c>
      <c r="AN144" s="367"/>
      <c r="AO144" s="368" t="str">
        <f t="shared" ca="1" si="201"/>
        <v/>
      </c>
      <c r="AP144" s="368"/>
      <c r="AQ144" s="105">
        <f t="shared" si="189"/>
        <v>0</v>
      </c>
      <c r="AR144" s="105">
        <f t="shared" si="190"/>
        <v>0</v>
      </c>
      <c r="AS144" s="14">
        <f t="shared" si="191"/>
        <v>0</v>
      </c>
      <c r="AT144" s="202">
        <f t="shared" si="192"/>
        <v>0</v>
      </c>
      <c r="AU144" s="105">
        <f t="shared" si="193"/>
        <v>0</v>
      </c>
      <c r="AV144" s="105">
        <f t="shared" si="194"/>
        <v>0</v>
      </c>
      <c r="AW144" s="14">
        <f t="shared" si="195"/>
        <v>0</v>
      </c>
      <c r="AX144" s="14">
        <f t="shared" si="196"/>
        <v>0</v>
      </c>
      <c r="AY144" s="105">
        <f t="shared" si="197"/>
        <v>0</v>
      </c>
      <c r="AZ144" s="105">
        <f t="shared" si="198"/>
        <v>0</v>
      </c>
      <c r="BA144" s="12">
        <f t="shared" si="141"/>
        <v>0</v>
      </c>
      <c r="BB144" s="12">
        <f t="shared" si="142"/>
        <v>0</v>
      </c>
      <c r="BC144" s="12">
        <f t="shared" si="143"/>
        <v>0</v>
      </c>
      <c r="BD144" s="12">
        <f t="shared" si="144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3.5" hidden="1" customHeight="1" thickBot="1">
      <c r="A145" s="106"/>
      <c r="B145" s="137"/>
      <c r="C145" s="130"/>
      <c r="D145" s="234">
        <f t="shared" si="202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199"/>
        <v/>
      </c>
      <c r="Q145" s="115" t="str">
        <f t="shared" si="186"/>
        <v/>
      </c>
      <c r="R145" s="114" t="str">
        <f t="shared" si="200"/>
        <v/>
      </c>
      <c r="S145" s="115" t="str">
        <f t="shared" si="187"/>
        <v/>
      </c>
      <c r="T145" s="103">
        <f t="shared" si="128"/>
        <v>0</v>
      </c>
      <c r="U145" s="104">
        <f t="shared" si="129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8"/>
        <v/>
      </c>
      <c r="AN145" s="367"/>
      <c r="AO145" s="368" t="str">
        <f t="shared" ca="1" si="201"/>
        <v/>
      </c>
      <c r="AP145" s="368"/>
      <c r="AQ145" s="105">
        <f t="shared" si="189"/>
        <v>0</v>
      </c>
      <c r="AR145" s="105">
        <f t="shared" si="190"/>
        <v>0</v>
      </c>
      <c r="AS145" s="14">
        <f t="shared" si="191"/>
        <v>0</v>
      </c>
      <c r="AT145" s="202">
        <f t="shared" si="192"/>
        <v>0</v>
      </c>
      <c r="AU145" s="105">
        <f t="shared" si="193"/>
        <v>0</v>
      </c>
      <c r="AV145" s="105">
        <f t="shared" si="194"/>
        <v>0</v>
      </c>
      <c r="AW145" s="14">
        <f t="shared" si="195"/>
        <v>0</v>
      </c>
      <c r="AX145" s="14">
        <f t="shared" si="196"/>
        <v>0</v>
      </c>
      <c r="AY145" s="105">
        <f t="shared" si="197"/>
        <v>0</v>
      </c>
      <c r="AZ145" s="105">
        <f t="shared" si="198"/>
        <v>0</v>
      </c>
      <c r="BA145" s="12">
        <f t="shared" si="141"/>
        <v>0</v>
      </c>
      <c r="BB145" s="12">
        <f t="shared" si="142"/>
        <v>0</v>
      </c>
      <c r="BC145" s="12">
        <f t="shared" si="143"/>
        <v>0</v>
      </c>
      <c r="BD145" s="12">
        <f t="shared" si="144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3.5" hidden="1" customHeight="1" thickBot="1">
      <c r="A146" s="106"/>
      <c r="B146" s="137"/>
      <c r="C146" s="130"/>
      <c r="D146" s="234">
        <f t="shared" si="202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199"/>
        <v/>
      </c>
      <c r="Q146" s="115" t="str">
        <f t="shared" si="186"/>
        <v/>
      </c>
      <c r="R146" s="114" t="str">
        <f t="shared" si="200"/>
        <v/>
      </c>
      <c r="S146" s="115" t="str">
        <f t="shared" si="187"/>
        <v/>
      </c>
      <c r="T146" s="103">
        <f t="shared" si="128"/>
        <v>0</v>
      </c>
      <c r="U146" s="104">
        <f t="shared" si="129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8"/>
        <v/>
      </c>
      <c r="AN146" s="367"/>
      <c r="AO146" s="368" t="str">
        <f t="shared" ca="1" si="201"/>
        <v/>
      </c>
      <c r="AP146" s="368"/>
      <c r="AQ146" s="105">
        <f t="shared" si="189"/>
        <v>0</v>
      </c>
      <c r="AR146" s="105">
        <f t="shared" si="190"/>
        <v>0</v>
      </c>
      <c r="AS146" s="14">
        <f t="shared" si="191"/>
        <v>0</v>
      </c>
      <c r="AT146" s="202">
        <f t="shared" si="192"/>
        <v>0</v>
      </c>
      <c r="AU146" s="105">
        <f t="shared" si="193"/>
        <v>0</v>
      </c>
      <c r="AV146" s="105">
        <f t="shared" si="194"/>
        <v>0</v>
      </c>
      <c r="AW146" s="14">
        <f t="shared" si="195"/>
        <v>0</v>
      </c>
      <c r="AX146" s="14">
        <f t="shared" si="196"/>
        <v>0</v>
      </c>
      <c r="AY146" s="105">
        <f t="shared" si="197"/>
        <v>0</v>
      </c>
      <c r="AZ146" s="105">
        <f t="shared" si="198"/>
        <v>0</v>
      </c>
      <c r="BA146" s="12">
        <f t="shared" si="141"/>
        <v>0</v>
      </c>
      <c r="BB146" s="12">
        <f t="shared" si="142"/>
        <v>0</v>
      </c>
      <c r="BC146" s="12">
        <f t="shared" si="143"/>
        <v>0</v>
      </c>
      <c r="BD146" s="12">
        <f t="shared" si="144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3.5" hidden="1" customHeight="1" thickBot="1">
      <c r="A147" s="116"/>
      <c r="B147" s="138"/>
      <c r="C147" s="131"/>
      <c r="D147" s="235">
        <f t="shared" si="202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199"/>
        <v/>
      </c>
      <c r="Q147" s="125" t="str">
        <f t="shared" si="186"/>
        <v/>
      </c>
      <c r="R147" s="124" t="str">
        <f t="shared" si="200"/>
        <v/>
      </c>
      <c r="S147" s="125" t="str">
        <f t="shared" si="187"/>
        <v/>
      </c>
      <c r="T147" s="103">
        <f t="shared" si="128"/>
        <v>0</v>
      </c>
      <c r="U147" s="104">
        <f t="shared" si="129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8"/>
        <v/>
      </c>
      <c r="AN147" s="370"/>
      <c r="AO147" s="371" t="str">
        <f t="shared" ca="1" si="201"/>
        <v/>
      </c>
      <c r="AP147" s="371"/>
      <c r="AQ147" s="105">
        <f t="shared" si="189"/>
        <v>0</v>
      </c>
      <c r="AR147" s="105">
        <f t="shared" si="190"/>
        <v>0</v>
      </c>
      <c r="AS147" s="14">
        <f t="shared" si="191"/>
        <v>0</v>
      </c>
      <c r="AT147" s="202">
        <f t="shared" si="192"/>
        <v>0</v>
      </c>
      <c r="AU147" s="105">
        <f t="shared" si="193"/>
        <v>0</v>
      </c>
      <c r="AV147" s="105">
        <f t="shared" si="194"/>
        <v>0</v>
      </c>
      <c r="AW147" s="14">
        <f t="shared" si="195"/>
        <v>0</v>
      </c>
      <c r="AX147" s="14">
        <f t="shared" si="196"/>
        <v>0</v>
      </c>
      <c r="AY147" s="105">
        <f t="shared" si="197"/>
        <v>0</v>
      </c>
      <c r="AZ147" s="105">
        <f t="shared" si="198"/>
        <v>0</v>
      </c>
      <c r="BA147" s="12">
        <f t="shared" si="141"/>
        <v>0</v>
      </c>
      <c r="BB147" s="12">
        <f t="shared" si="142"/>
        <v>0</v>
      </c>
      <c r="BC147" s="12">
        <f t="shared" si="143"/>
        <v>0</v>
      </c>
      <c r="BD147" s="12">
        <f t="shared" si="144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3.5" hidden="1" customHeight="1" thickBot="1">
      <c r="A148" s="13"/>
      <c r="C148" s="14"/>
      <c r="D148" s="218"/>
      <c r="E148" s="218"/>
      <c r="T148" s="103">
        <f t="shared" si="128"/>
        <v>0</v>
      </c>
      <c r="U148" s="104">
        <f t="shared" si="129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3">SUM(BA138:BA147)</f>
        <v>0</v>
      </c>
      <c r="BB148" s="128">
        <f t="shared" si="203"/>
        <v>0</v>
      </c>
      <c r="BC148" s="128">
        <f t="shared" si="203"/>
        <v>0</v>
      </c>
      <c r="BD148" s="128">
        <f t="shared" si="203"/>
        <v>0</v>
      </c>
      <c r="BE148" s="128">
        <f t="shared" si="203"/>
        <v>0</v>
      </c>
      <c r="BF148" s="128">
        <f t="shared" si="203"/>
        <v>0</v>
      </c>
      <c r="BG148" s="128">
        <f t="shared" si="203"/>
        <v>0</v>
      </c>
      <c r="BH148" s="128">
        <f t="shared" si="203"/>
        <v>0</v>
      </c>
      <c r="BI148" s="14">
        <f>SUM(BA148:BH148)</f>
        <v>0</v>
      </c>
    </row>
    <row r="149" spans="1:61" ht="13.5" hidden="1" customHeight="1" thickBot="1">
      <c r="A149" s="93"/>
      <c r="B149" s="136"/>
      <c r="C149" s="129"/>
      <c r="D149" s="233">
        <f>E33</f>
        <v>0</v>
      </c>
      <c r="E149" s="228" t="str">
        <f>E3</f>
        <v>Erlenbach/Morlautern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4">IF(G149="","",G149+I149+K149+M149+O149)</f>
        <v/>
      </c>
      <c r="R149" s="101" t="str">
        <f>IF(F149="","",AQ149+AS149+AU149+AW149+AY149)</f>
        <v/>
      </c>
      <c r="S149" s="102" t="str">
        <f t="shared" ref="S149:S158" si="205">IF(G149="","",AR149+AT149+AV149+AX149+AZ149)</f>
        <v/>
      </c>
      <c r="T149" s="103">
        <f t="shared" si="128"/>
        <v>0</v>
      </c>
      <c r="U149" s="104">
        <f t="shared" si="129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6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7">IF(F149&gt;G149,1,0)</f>
        <v>0</v>
      </c>
      <c r="AR149" s="105">
        <f>IF(G149&gt;F149,1,0)</f>
        <v>0</v>
      </c>
      <c r="AS149" s="14">
        <f t="shared" ref="AS149:AS158" si="208">IF(H149&gt;I149,1,0)</f>
        <v>0</v>
      </c>
      <c r="AT149" s="202">
        <f t="shared" ref="AT149:AT158" si="209">IF(I149&gt;H149,1,0)</f>
        <v>0</v>
      </c>
      <c r="AU149" s="105">
        <f t="shared" ref="AU149:AU158" si="210">IF(J149&gt;K149,1,0)</f>
        <v>0</v>
      </c>
      <c r="AV149" s="105">
        <f t="shared" ref="AV149:AV158" si="211">IF(K149&gt;J149,1,0)</f>
        <v>0</v>
      </c>
      <c r="AW149" s="14">
        <f t="shared" ref="AW149:AW158" si="212">IF(L149&gt;M149,1,0)</f>
        <v>0</v>
      </c>
      <c r="AX149" s="14">
        <f t="shared" ref="AX149:AX158" si="213">IF(M149&gt;L149,1,0)</f>
        <v>0</v>
      </c>
      <c r="AY149" s="105">
        <f t="shared" ref="AY149:AY158" si="214">IF(N149&gt;O149,1,0)</f>
        <v>0</v>
      </c>
      <c r="AZ149" s="105">
        <f t="shared" ref="AZ149:AZ158" si="215">IF(O149&gt;N149,1,0)</f>
        <v>0</v>
      </c>
      <c r="BA149" s="12">
        <f t="shared" si="141"/>
        <v>0</v>
      </c>
      <c r="BB149" s="12">
        <f t="shared" si="142"/>
        <v>0</v>
      </c>
      <c r="BC149" s="12">
        <f t="shared" si="143"/>
        <v>0</v>
      </c>
      <c r="BD149" s="12">
        <f t="shared" si="144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3.5" hidden="1" customHeight="1" thickBot="1">
      <c r="A150" s="106"/>
      <c r="B150" s="137"/>
      <c r="C150" s="130"/>
      <c r="D150" s="234">
        <f>D149</f>
        <v>0</v>
      </c>
      <c r="E150" s="230" t="str">
        <f>E6</f>
        <v>TSG Trippstadt (A)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6">IF(F150="","",F150+H150+J150+L150+N150)</f>
        <v/>
      </c>
      <c r="Q150" s="115" t="str">
        <f t="shared" si="204"/>
        <v/>
      </c>
      <c r="R150" s="114" t="str">
        <f t="shared" ref="R150:R158" si="217">IF(F150="","",AQ150+AS150+AU150+AW150+AY150)</f>
        <v/>
      </c>
      <c r="S150" s="115" t="str">
        <f t="shared" si="205"/>
        <v/>
      </c>
      <c r="T150" s="103">
        <f t="shared" si="128"/>
        <v>0</v>
      </c>
      <c r="U150" s="104">
        <f t="shared" si="129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6"/>
        <v/>
      </c>
      <c r="AN150" s="367"/>
      <c r="AO150" s="368" t="str">
        <f t="shared" ref="AO150:AO158" ca="1" si="218">IF(U150&lt;&gt;"","",IF(C150="","",IF(C150&lt;TODAY(),"offen","")))</f>
        <v/>
      </c>
      <c r="AP150" s="368"/>
      <c r="AQ150" s="105">
        <f t="shared" si="207"/>
        <v>0</v>
      </c>
      <c r="AR150" s="105">
        <f t="shared" ref="AR150:AR158" si="219">IF(G150&gt;F150,1,0)</f>
        <v>0</v>
      </c>
      <c r="AS150" s="14">
        <f t="shared" si="208"/>
        <v>0</v>
      </c>
      <c r="AT150" s="202">
        <f t="shared" si="209"/>
        <v>0</v>
      </c>
      <c r="AU150" s="105">
        <f t="shared" si="210"/>
        <v>0</v>
      </c>
      <c r="AV150" s="105">
        <f t="shared" si="211"/>
        <v>0</v>
      </c>
      <c r="AW150" s="14">
        <f t="shared" si="212"/>
        <v>0</v>
      </c>
      <c r="AX150" s="14">
        <f t="shared" si="213"/>
        <v>0</v>
      </c>
      <c r="AY150" s="105">
        <f t="shared" si="214"/>
        <v>0</v>
      </c>
      <c r="AZ150" s="105">
        <f t="shared" si="215"/>
        <v>0</v>
      </c>
      <c r="BA150" s="12">
        <f t="shared" si="141"/>
        <v>0</v>
      </c>
      <c r="BB150" s="12">
        <f t="shared" si="142"/>
        <v>0</v>
      </c>
      <c r="BC150" s="12">
        <f t="shared" si="143"/>
        <v>0</v>
      </c>
      <c r="BD150" s="12">
        <f t="shared" si="144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3.5" hidden="1" customHeight="1" thickBot="1">
      <c r="A151" s="106"/>
      <c r="B151" s="137"/>
      <c r="C151" s="130"/>
      <c r="D151" s="234">
        <f t="shared" ref="D151:D158" si="220">D150</f>
        <v>0</v>
      </c>
      <c r="E151" s="230" t="str">
        <f>E9</f>
        <v>TV Otterberg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6"/>
        <v/>
      </c>
      <c r="Q151" s="115" t="str">
        <f t="shared" si="204"/>
        <v/>
      </c>
      <c r="R151" s="114" t="str">
        <f t="shared" si="217"/>
        <v/>
      </c>
      <c r="S151" s="115" t="str">
        <f t="shared" si="205"/>
        <v/>
      </c>
      <c r="T151" s="103">
        <f t="shared" si="128"/>
        <v>0</v>
      </c>
      <c r="U151" s="104">
        <f t="shared" si="129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6"/>
        <v/>
      </c>
      <c r="AN151" s="367"/>
      <c r="AO151" s="368" t="str">
        <f t="shared" ca="1" si="218"/>
        <v/>
      </c>
      <c r="AP151" s="368"/>
      <c r="AQ151" s="105">
        <f t="shared" si="207"/>
        <v>0</v>
      </c>
      <c r="AR151" s="105">
        <f t="shared" si="219"/>
        <v>0</v>
      </c>
      <c r="AS151" s="14">
        <f t="shared" si="208"/>
        <v>0</v>
      </c>
      <c r="AT151" s="202">
        <f t="shared" si="209"/>
        <v>0</v>
      </c>
      <c r="AU151" s="105">
        <f t="shared" si="210"/>
        <v>0</v>
      </c>
      <c r="AV151" s="105">
        <f t="shared" si="211"/>
        <v>0</v>
      </c>
      <c r="AW151" s="14">
        <f t="shared" si="212"/>
        <v>0</v>
      </c>
      <c r="AX151" s="14">
        <f t="shared" si="213"/>
        <v>0</v>
      </c>
      <c r="AY151" s="105">
        <f t="shared" si="214"/>
        <v>0</v>
      </c>
      <c r="AZ151" s="105">
        <f t="shared" si="215"/>
        <v>0</v>
      </c>
      <c r="BA151" s="12">
        <f t="shared" si="141"/>
        <v>0</v>
      </c>
      <c r="BB151" s="12">
        <f t="shared" si="142"/>
        <v>0</v>
      </c>
      <c r="BC151" s="12">
        <f t="shared" si="143"/>
        <v>0</v>
      </c>
      <c r="BD151" s="12">
        <f t="shared" si="144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3.5" hidden="1" customHeight="1" thickBot="1">
      <c r="A152" s="106"/>
      <c r="B152" s="137"/>
      <c r="C152" s="130"/>
      <c r="D152" s="234">
        <f t="shared" si="220"/>
        <v>0</v>
      </c>
      <c r="E152" s="230" t="str">
        <f>E12</f>
        <v>Rodenbach/Weilerbach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6"/>
        <v/>
      </c>
      <c r="Q152" s="115" t="str">
        <f t="shared" si="204"/>
        <v/>
      </c>
      <c r="R152" s="114" t="str">
        <f t="shared" si="217"/>
        <v/>
      </c>
      <c r="S152" s="115" t="str">
        <f t="shared" si="205"/>
        <v/>
      </c>
      <c r="T152" s="103">
        <f t="shared" si="128"/>
        <v>0</v>
      </c>
      <c r="U152" s="104">
        <f t="shared" si="129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6"/>
        <v/>
      </c>
      <c r="AN152" s="372"/>
      <c r="AO152" s="368" t="str">
        <f t="shared" ca="1" si="218"/>
        <v/>
      </c>
      <c r="AP152" s="368"/>
      <c r="AQ152" s="105">
        <f t="shared" si="207"/>
        <v>0</v>
      </c>
      <c r="AR152" s="105">
        <f t="shared" si="219"/>
        <v>0</v>
      </c>
      <c r="AS152" s="14">
        <f t="shared" si="208"/>
        <v>0</v>
      </c>
      <c r="AT152" s="202">
        <f t="shared" si="209"/>
        <v>0</v>
      </c>
      <c r="AU152" s="105">
        <f t="shared" si="210"/>
        <v>0</v>
      </c>
      <c r="AV152" s="105">
        <f t="shared" si="211"/>
        <v>0</v>
      </c>
      <c r="AW152" s="14">
        <f t="shared" si="212"/>
        <v>0</v>
      </c>
      <c r="AX152" s="14">
        <f t="shared" si="213"/>
        <v>0</v>
      </c>
      <c r="AY152" s="105">
        <f t="shared" si="214"/>
        <v>0</v>
      </c>
      <c r="AZ152" s="105">
        <f t="shared" si="215"/>
        <v>0</v>
      </c>
      <c r="BA152" s="12">
        <f t="shared" si="141"/>
        <v>0</v>
      </c>
      <c r="BB152" s="12">
        <f t="shared" si="142"/>
        <v>0</v>
      </c>
      <c r="BC152" s="12">
        <f t="shared" si="143"/>
        <v>0</v>
      </c>
      <c r="BD152" s="12">
        <f t="shared" si="144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3.5" hidden="1" customHeight="1" thickBot="1">
      <c r="A153" s="106"/>
      <c r="B153" s="137"/>
      <c r="C153" s="130"/>
      <c r="D153" s="234">
        <f t="shared" si="220"/>
        <v>0</v>
      </c>
      <c r="E153" s="230" t="str">
        <f>E15</f>
        <v>Roßbach/Olsbrücken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6"/>
        <v/>
      </c>
      <c r="Q153" s="115" t="str">
        <f t="shared" si="204"/>
        <v/>
      </c>
      <c r="R153" s="114" t="str">
        <f t="shared" si="217"/>
        <v/>
      </c>
      <c r="S153" s="115" t="str">
        <f t="shared" si="205"/>
        <v/>
      </c>
      <c r="T153" s="103">
        <f t="shared" si="128"/>
        <v>0</v>
      </c>
      <c r="U153" s="104">
        <f t="shared" si="129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6"/>
        <v/>
      </c>
      <c r="AN153" s="367"/>
      <c r="AO153" s="368" t="str">
        <f t="shared" ca="1" si="218"/>
        <v/>
      </c>
      <c r="AP153" s="368"/>
      <c r="AQ153" s="105">
        <f t="shared" si="207"/>
        <v>0</v>
      </c>
      <c r="AR153" s="105">
        <f t="shared" si="219"/>
        <v>0</v>
      </c>
      <c r="AS153" s="14">
        <f t="shared" si="208"/>
        <v>0</v>
      </c>
      <c r="AT153" s="202">
        <f t="shared" si="209"/>
        <v>0</v>
      </c>
      <c r="AU153" s="105">
        <f t="shared" si="210"/>
        <v>0</v>
      </c>
      <c r="AV153" s="105">
        <f t="shared" si="211"/>
        <v>0</v>
      </c>
      <c r="AW153" s="14">
        <f t="shared" si="212"/>
        <v>0</v>
      </c>
      <c r="AX153" s="14">
        <f t="shared" si="213"/>
        <v>0</v>
      </c>
      <c r="AY153" s="105">
        <f t="shared" si="214"/>
        <v>0</v>
      </c>
      <c r="AZ153" s="105">
        <f t="shared" si="215"/>
        <v>0</v>
      </c>
      <c r="BA153" s="12">
        <f t="shared" si="141"/>
        <v>0</v>
      </c>
      <c r="BB153" s="12">
        <f t="shared" si="142"/>
        <v>0</v>
      </c>
      <c r="BC153" s="12">
        <f t="shared" si="143"/>
        <v>0</v>
      </c>
      <c r="BD153" s="12">
        <f t="shared" si="144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3.5" hidden="1" customHeight="1" thickBot="1">
      <c r="A154" s="106"/>
      <c r="B154" s="137"/>
      <c r="C154" s="130"/>
      <c r="D154" s="234">
        <f t="shared" si="220"/>
        <v>0</v>
      </c>
      <c r="E154" s="230" t="str">
        <f>E18</f>
        <v>VfB Weilerbach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6"/>
        <v/>
      </c>
      <c r="Q154" s="115" t="str">
        <f t="shared" si="204"/>
        <v/>
      </c>
      <c r="R154" s="114" t="str">
        <f t="shared" si="217"/>
        <v/>
      </c>
      <c r="S154" s="115" t="str">
        <f t="shared" si="205"/>
        <v/>
      </c>
      <c r="T154" s="103">
        <f t="shared" si="128"/>
        <v>0</v>
      </c>
      <c r="U154" s="104">
        <f t="shared" si="129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6"/>
        <v/>
      </c>
      <c r="AN154" s="367"/>
      <c r="AO154" s="368" t="str">
        <f t="shared" ca="1" si="218"/>
        <v/>
      </c>
      <c r="AP154" s="368"/>
      <c r="AQ154" s="105">
        <f t="shared" si="207"/>
        <v>0</v>
      </c>
      <c r="AR154" s="105">
        <f t="shared" si="219"/>
        <v>0</v>
      </c>
      <c r="AS154" s="14">
        <f t="shared" si="208"/>
        <v>0</v>
      </c>
      <c r="AT154" s="202">
        <f t="shared" si="209"/>
        <v>0</v>
      </c>
      <c r="AU154" s="105">
        <f t="shared" si="210"/>
        <v>0</v>
      </c>
      <c r="AV154" s="105">
        <f t="shared" si="211"/>
        <v>0</v>
      </c>
      <c r="AW154" s="14">
        <f t="shared" si="212"/>
        <v>0</v>
      </c>
      <c r="AX154" s="14">
        <f t="shared" si="213"/>
        <v>0</v>
      </c>
      <c r="AY154" s="105">
        <f t="shared" si="214"/>
        <v>0</v>
      </c>
      <c r="AZ154" s="105">
        <f t="shared" si="215"/>
        <v>0</v>
      </c>
      <c r="BA154" s="12">
        <f t="shared" si="141"/>
        <v>0</v>
      </c>
      <c r="BB154" s="12">
        <f t="shared" si="142"/>
        <v>0</v>
      </c>
      <c r="BC154" s="12">
        <f t="shared" si="143"/>
        <v>0</v>
      </c>
      <c r="BD154" s="12">
        <f t="shared" si="144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3.5" hidden="1" customHeight="1" thickBot="1">
      <c r="A155" s="106"/>
      <c r="B155" s="137"/>
      <c r="C155" s="130"/>
      <c r="D155" s="234">
        <f t="shared" si="220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6"/>
        <v/>
      </c>
      <c r="Q155" s="115" t="str">
        <f t="shared" si="204"/>
        <v/>
      </c>
      <c r="R155" s="114" t="str">
        <f t="shared" si="217"/>
        <v/>
      </c>
      <c r="S155" s="115" t="str">
        <f t="shared" si="205"/>
        <v/>
      </c>
      <c r="T155" s="103">
        <f t="shared" si="128"/>
        <v>0</v>
      </c>
      <c r="U155" s="104">
        <f t="shared" si="129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6"/>
        <v/>
      </c>
      <c r="AN155" s="367"/>
      <c r="AO155" s="368" t="str">
        <f t="shared" ca="1" si="218"/>
        <v/>
      </c>
      <c r="AP155" s="368"/>
      <c r="AQ155" s="105">
        <f t="shared" si="207"/>
        <v>0</v>
      </c>
      <c r="AR155" s="105">
        <f t="shared" si="219"/>
        <v>0</v>
      </c>
      <c r="AS155" s="14">
        <f t="shared" si="208"/>
        <v>0</v>
      </c>
      <c r="AT155" s="202">
        <f t="shared" si="209"/>
        <v>0</v>
      </c>
      <c r="AU155" s="105">
        <f t="shared" si="210"/>
        <v>0</v>
      </c>
      <c r="AV155" s="105">
        <f t="shared" si="211"/>
        <v>0</v>
      </c>
      <c r="AW155" s="14">
        <f t="shared" si="212"/>
        <v>0</v>
      </c>
      <c r="AX155" s="14">
        <f t="shared" si="213"/>
        <v>0</v>
      </c>
      <c r="AY155" s="105">
        <f t="shared" si="214"/>
        <v>0</v>
      </c>
      <c r="AZ155" s="105">
        <f t="shared" si="215"/>
        <v>0</v>
      </c>
      <c r="BA155" s="12">
        <f t="shared" si="141"/>
        <v>0</v>
      </c>
      <c r="BB155" s="12">
        <f t="shared" si="142"/>
        <v>0</v>
      </c>
      <c r="BC155" s="12">
        <f t="shared" si="143"/>
        <v>0</v>
      </c>
      <c r="BD155" s="12">
        <f t="shared" si="144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3.5" hidden="1" customHeight="1" thickBot="1">
      <c r="A156" s="106"/>
      <c r="B156" s="137"/>
      <c r="C156" s="130"/>
      <c r="D156" s="234">
        <f t="shared" si="220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6"/>
        <v/>
      </c>
      <c r="Q156" s="115" t="str">
        <f t="shared" si="204"/>
        <v/>
      </c>
      <c r="R156" s="114" t="str">
        <f t="shared" si="217"/>
        <v/>
      </c>
      <c r="S156" s="115" t="str">
        <f t="shared" si="205"/>
        <v/>
      </c>
      <c r="T156" s="103">
        <f t="shared" si="128"/>
        <v>0</v>
      </c>
      <c r="U156" s="104">
        <f t="shared" si="129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6"/>
        <v/>
      </c>
      <c r="AN156" s="367"/>
      <c r="AO156" s="368" t="str">
        <f t="shared" ca="1" si="218"/>
        <v/>
      </c>
      <c r="AP156" s="368"/>
      <c r="AQ156" s="105">
        <f t="shared" si="207"/>
        <v>0</v>
      </c>
      <c r="AR156" s="105">
        <f t="shared" si="219"/>
        <v>0</v>
      </c>
      <c r="AS156" s="14">
        <f t="shared" si="208"/>
        <v>0</v>
      </c>
      <c r="AT156" s="202">
        <f t="shared" si="209"/>
        <v>0</v>
      </c>
      <c r="AU156" s="105">
        <f t="shared" si="210"/>
        <v>0</v>
      </c>
      <c r="AV156" s="105">
        <f t="shared" si="211"/>
        <v>0</v>
      </c>
      <c r="AW156" s="14">
        <f t="shared" si="212"/>
        <v>0</v>
      </c>
      <c r="AX156" s="14">
        <f t="shared" si="213"/>
        <v>0</v>
      </c>
      <c r="AY156" s="105">
        <f t="shared" si="214"/>
        <v>0</v>
      </c>
      <c r="AZ156" s="105">
        <f t="shared" si="215"/>
        <v>0</v>
      </c>
      <c r="BA156" s="12">
        <f t="shared" si="141"/>
        <v>0</v>
      </c>
      <c r="BB156" s="12">
        <f t="shared" si="142"/>
        <v>0</v>
      </c>
      <c r="BC156" s="12">
        <f t="shared" si="143"/>
        <v>0</v>
      </c>
      <c r="BD156" s="12">
        <f t="shared" si="144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3.5" hidden="1" customHeight="1" thickBot="1">
      <c r="A157" s="106"/>
      <c r="B157" s="137"/>
      <c r="C157" s="130"/>
      <c r="D157" s="234">
        <f t="shared" si="220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6"/>
        <v/>
      </c>
      <c r="Q157" s="115" t="str">
        <f t="shared" si="204"/>
        <v/>
      </c>
      <c r="R157" s="114" t="str">
        <f t="shared" si="217"/>
        <v/>
      </c>
      <c r="S157" s="115" t="str">
        <f t="shared" si="205"/>
        <v/>
      </c>
      <c r="T157" s="103">
        <f t="shared" si="128"/>
        <v>0</v>
      </c>
      <c r="U157" s="104">
        <f t="shared" si="129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6"/>
        <v/>
      </c>
      <c r="AN157" s="367"/>
      <c r="AO157" s="368" t="str">
        <f t="shared" ca="1" si="218"/>
        <v/>
      </c>
      <c r="AP157" s="368"/>
      <c r="AQ157" s="105">
        <f t="shared" si="207"/>
        <v>0</v>
      </c>
      <c r="AR157" s="105">
        <f t="shared" si="219"/>
        <v>0</v>
      </c>
      <c r="AS157" s="14">
        <f t="shared" si="208"/>
        <v>0</v>
      </c>
      <c r="AT157" s="202">
        <f t="shared" si="209"/>
        <v>0</v>
      </c>
      <c r="AU157" s="105">
        <f t="shared" si="210"/>
        <v>0</v>
      </c>
      <c r="AV157" s="105">
        <f t="shared" si="211"/>
        <v>0</v>
      </c>
      <c r="AW157" s="14">
        <f t="shared" si="212"/>
        <v>0</v>
      </c>
      <c r="AX157" s="14">
        <f t="shared" si="213"/>
        <v>0</v>
      </c>
      <c r="AY157" s="105">
        <f t="shared" si="214"/>
        <v>0</v>
      </c>
      <c r="AZ157" s="105">
        <f t="shared" si="215"/>
        <v>0</v>
      </c>
      <c r="BA157" s="12">
        <f t="shared" si="141"/>
        <v>0</v>
      </c>
      <c r="BB157" s="12">
        <f t="shared" si="142"/>
        <v>0</v>
      </c>
      <c r="BC157" s="12">
        <f t="shared" si="143"/>
        <v>0</v>
      </c>
      <c r="BD157" s="12">
        <f t="shared" si="144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3.5" hidden="1" customHeight="1" thickBot="1">
      <c r="A158" s="116"/>
      <c r="B158" s="138"/>
      <c r="C158" s="131"/>
      <c r="D158" s="235">
        <f t="shared" si="220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6"/>
        <v/>
      </c>
      <c r="Q158" s="125" t="str">
        <f t="shared" si="204"/>
        <v/>
      </c>
      <c r="R158" s="124" t="str">
        <f t="shared" si="217"/>
        <v/>
      </c>
      <c r="S158" s="125" t="str">
        <f t="shared" si="205"/>
        <v/>
      </c>
      <c r="T158" s="103">
        <f t="shared" si="128"/>
        <v>0</v>
      </c>
      <c r="U158" s="104">
        <f t="shared" si="129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6"/>
        <v/>
      </c>
      <c r="AN158" s="370"/>
      <c r="AO158" s="371" t="str">
        <f t="shared" ca="1" si="218"/>
        <v/>
      </c>
      <c r="AP158" s="371"/>
      <c r="AQ158" s="105">
        <f t="shared" si="207"/>
        <v>0</v>
      </c>
      <c r="AR158" s="105">
        <f t="shared" si="219"/>
        <v>0</v>
      </c>
      <c r="AS158" s="14">
        <f t="shared" si="208"/>
        <v>0</v>
      </c>
      <c r="AT158" s="202">
        <f t="shared" si="209"/>
        <v>0</v>
      </c>
      <c r="AU158" s="105">
        <f t="shared" si="210"/>
        <v>0</v>
      </c>
      <c r="AV158" s="105">
        <f t="shared" si="211"/>
        <v>0</v>
      </c>
      <c r="AW158" s="14">
        <f t="shared" si="212"/>
        <v>0</v>
      </c>
      <c r="AX158" s="14">
        <f t="shared" si="213"/>
        <v>0</v>
      </c>
      <c r="AY158" s="105">
        <f t="shared" si="214"/>
        <v>0</v>
      </c>
      <c r="AZ158" s="105">
        <f t="shared" si="215"/>
        <v>0</v>
      </c>
      <c r="BA158" s="12">
        <f t="shared" si="141"/>
        <v>0</v>
      </c>
      <c r="BB158" s="12">
        <f t="shared" si="142"/>
        <v>0</v>
      </c>
      <c r="BC158" s="12">
        <f t="shared" si="143"/>
        <v>0</v>
      </c>
      <c r="BD158" s="12">
        <f t="shared" si="144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2.75" customHeight="1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1">SUM(BA149:BA158)</f>
        <v>0</v>
      </c>
      <c r="BB159" s="128">
        <f t="shared" si="221"/>
        <v>0</v>
      </c>
      <c r="BC159" s="128">
        <f t="shared" si="221"/>
        <v>0</v>
      </c>
      <c r="BD159" s="128">
        <f t="shared" si="221"/>
        <v>0</v>
      </c>
      <c r="BE159" s="128">
        <f t="shared" si="221"/>
        <v>0</v>
      </c>
      <c r="BF159" s="128">
        <f t="shared" si="221"/>
        <v>0</v>
      </c>
      <c r="BG159" s="128">
        <f t="shared" si="221"/>
        <v>0</v>
      </c>
      <c r="BH159" s="128">
        <f t="shared" si="221"/>
        <v>0</v>
      </c>
      <c r="BI159" s="14">
        <f>SUM(BA159:BH159)</f>
        <v>0</v>
      </c>
    </row>
  </sheetData>
  <mergeCells count="387">
    <mergeCell ref="F1:G1"/>
    <mergeCell ref="H1:I1"/>
    <mergeCell ref="J1:K1"/>
    <mergeCell ref="L1:M1"/>
    <mergeCell ref="N1:O1"/>
    <mergeCell ref="P1:Q1"/>
    <mergeCell ref="V2:W2"/>
    <mergeCell ref="X2:Y2"/>
    <mergeCell ref="F2:G2"/>
    <mergeCell ref="H2:I2"/>
    <mergeCell ref="J2:K2"/>
    <mergeCell ref="L2:M2"/>
    <mergeCell ref="N2:O2"/>
    <mergeCell ref="P2:Q2"/>
    <mergeCell ref="AN2:AO2"/>
    <mergeCell ref="AP2:AQ2"/>
    <mergeCell ref="R2:S2"/>
    <mergeCell ref="T2:U2"/>
    <mergeCell ref="R1:S1"/>
    <mergeCell ref="T1:U1"/>
    <mergeCell ref="Z1:AA1"/>
    <mergeCell ref="AL1:AM1"/>
    <mergeCell ref="X1:Y1"/>
    <mergeCell ref="V1:W1"/>
    <mergeCell ref="AN1:AO1"/>
    <mergeCell ref="AP1:AQ1"/>
    <mergeCell ref="Z2:AA2"/>
    <mergeCell ref="AG2:AH2"/>
    <mergeCell ref="AI2:AJ2"/>
    <mergeCell ref="AL2:AM2"/>
    <mergeCell ref="E15:E17"/>
    <mergeCell ref="E18:E20"/>
    <mergeCell ref="E21:E23"/>
    <mergeCell ref="E24:E26"/>
    <mergeCell ref="E3:E5"/>
    <mergeCell ref="E6:E8"/>
    <mergeCell ref="E9:E11"/>
    <mergeCell ref="E12:E14"/>
    <mergeCell ref="E27:E29"/>
    <mergeCell ref="E30:E32"/>
    <mergeCell ref="E33:E35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V40:AL40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8:AL48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AO153:AP153"/>
    <mergeCell ref="V154:AL154"/>
    <mergeCell ref="AM154:AN154"/>
    <mergeCell ref="AO154:AP154"/>
    <mergeCell ref="V155:AL155"/>
    <mergeCell ref="AM155:AN155"/>
    <mergeCell ref="AO155:AP155"/>
    <mergeCell ref="V153:AL153"/>
    <mergeCell ref="AM153:AN153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</mergeCells>
  <pageMargins left="0.7" right="0.7" top="0.78740157499999996" bottom="0.78740157499999996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59"/>
  <sheetViews>
    <sheetView topLeftCell="C1" zoomScale="97" zoomScaleNormal="97" workbookViewId="0">
      <pane ySplit="2" topLeftCell="A3" activePane="bottomLeft" state="frozen"/>
      <selection pane="bottomLeft" activeCell="F9" sqref="F9"/>
    </sheetView>
  </sheetViews>
  <sheetFormatPr baseColWidth="10" defaultColWidth="20.6640625" defaultRowHeight="13.2"/>
  <cols>
    <col min="1" max="1" width="6.6640625" style="9" bestFit="1" customWidth="1"/>
    <col min="2" max="2" width="29.6640625" style="134" bestFit="1" customWidth="1"/>
    <col min="3" max="3" width="10" style="9" bestFit="1" customWidth="1"/>
    <col min="4" max="5" width="23.88671875" style="9" bestFit="1" customWidth="1"/>
    <col min="6" max="8" width="4.109375" style="9" bestFit="1" customWidth="1"/>
    <col min="9" max="9" width="4.6640625" style="9" bestFit="1" customWidth="1"/>
    <col min="10" max="10" width="4.33203125" style="9" bestFit="1" customWidth="1"/>
    <col min="11" max="14" width="4.109375" style="9" bestFit="1" customWidth="1"/>
    <col min="15" max="15" width="4.6640625" style="9" bestFit="1" customWidth="1"/>
    <col min="16" max="16" width="4.109375" style="9" bestFit="1" customWidth="1"/>
    <col min="17" max="17" width="4.6640625" style="9" bestFit="1" customWidth="1"/>
    <col min="18" max="18" width="4.109375" style="9" bestFit="1" customWidth="1"/>
    <col min="19" max="21" width="3.6640625" style="9" bestFit="1" customWidth="1"/>
    <col min="22" max="27" width="3.33203125" style="9" hidden="1" customWidth="1"/>
    <col min="28" max="32" width="4.6640625" style="9" bestFit="1" customWidth="1"/>
    <col min="33" max="36" width="3.5546875" style="9" bestFit="1" customWidth="1"/>
    <col min="37" max="37" width="4.6640625" style="9" bestFit="1" customWidth="1"/>
    <col min="38" max="43" width="4.5546875" style="9" bestFit="1" customWidth="1"/>
    <col min="44" max="44" width="10" style="9" bestFit="1" customWidth="1"/>
    <col min="45" max="45" width="5.44140625" style="9" bestFit="1" customWidth="1"/>
    <col min="46" max="46" width="15.8867187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1" width="3.44140625" style="9" bestFit="1" customWidth="1"/>
    <col min="52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13.5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85"/>
      <c r="AM1" s="385"/>
      <c r="AN1" s="385"/>
      <c r="AO1" s="385"/>
      <c r="AP1" s="385"/>
      <c r="AQ1" s="385"/>
      <c r="AR1" s="343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67.5" customHeight="1" thickBot="1">
      <c r="A2" s="2"/>
      <c r="B2" s="133"/>
      <c r="C2" s="3"/>
      <c r="D2" s="10"/>
      <c r="E2" s="1" t="s">
        <v>57</v>
      </c>
      <c r="F2" s="383" t="str">
        <f>E3</f>
        <v>VC Feuerball Kaiserslautern</v>
      </c>
      <c r="G2" s="383"/>
      <c r="H2" s="383" t="str">
        <f>E6</f>
        <v>SV Miesau (A)</v>
      </c>
      <c r="I2" s="383"/>
      <c r="J2" s="383" t="str">
        <f>E9</f>
        <v>TV Otterberg</v>
      </c>
      <c r="K2" s="383"/>
      <c r="L2" s="383" t="str">
        <f>E12</f>
        <v>Rodenbach/Weilerbach</v>
      </c>
      <c r="M2" s="383"/>
      <c r="N2" s="383">
        <f>E15</f>
        <v>0</v>
      </c>
      <c r="O2" s="383"/>
      <c r="P2" s="383">
        <f>E18</f>
        <v>0</v>
      </c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5.75" customHeight="1" thickBot="1">
      <c r="A3" s="13"/>
      <c r="C3" s="14"/>
      <c r="D3" s="15"/>
      <c r="E3" s="380" t="s">
        <v>70</v>
      </c>
      <c r="F3" s="295" t="s">
        <v>6</v>
      </c>
      <c r="G3" s="296" t="s">
        <v>6</v>
      </c>
      <c r="H3" s="205">
        <f>P39</f>
        <v>43</v>
      </c>
      <c r="I3" s="284">
        <f>Q39</f>
        <v>78</v>
      </c>
      <c r="J3" s="303">
        <f>P40</f>
        <v>103</v>
      </c>
      <c r="K3" s="304">
        <f>Q40</f>
        <v>103</v>
      </c>
      <c r="L3" s="205">
        <f>P41</f>
        <v>46</v>
      </c>
      <c r="M3" s="206">
        <f>Q41</f>
        <v>75</v>
      </c>
      <c r="N3" s="280" t="str">
        <f>P42</f>
        <v/>
      </c>
      <c r="O3" s="272" t="str">
        <f>Q42</f>
        <v/>
      </c>
      <c r="P3" s="260" t="str">
        <f>P43</f>
        <v/>
      </c>
      <c r="Q3" s="261" t="str">
        <f>Q43</f>
        <v/>
      </c>
      <c r="R3" s="280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192</v>
      </c>
      <c r="AM3" s="143">
        <f t="shared" si="0"/>
        <v>256</v>
      </c>
      <c r="AN3" s="143">
        <f>SUM(G6,G9,G12,G15,G18,G21,G24,G27,G30,G33)</f>
        <v>112</v>
      </c>
      <c r="AO3" s="144">
        <f>SUM(F6,F9,F12,F15,F18,F21,F24,F27,F30,F33)</f>
        <v>247</v>
      </c>
      <c r="AP3" s="163">
        <f>AL3+AN3</f>
        <v>304</v>
      </c>
      <c r="AQ3" s="164">
        <f>AM3+AO3</f>
        <v>503</v>
      </c>
      <c r="AR3" s="223">
        <f>IF(AQ3=0,"",AP3/AQ3)</f>
        <v>0.60437375745526833</v>
      </c>
      <c r="AS3" s="172"/>
      <c r="AT3" s="141" t="s">
        <v>40</v>
      </c>
      <c r="AU3" s="180"/>
      <c r="AV3" s="180"/>
      <c r="AW3" s="180"/>
      <c r="AX3" s="180">
        <f>IF(H4&gt;I4,1,0)</f>
        <v>0</v>
      </c>
      <c r="AY3" s="181">
        <f>IF(J4&gt;K4,1,0)</f>
        <v>0</v>
      </c>
      <c r="AZ3" s="180">
        <f>IF(L4&gt;M4,1,0)</f>
        <v>0</v>
      </c>
      <c r="BA3" s="181">
        <f>IF(N4&gt;O4,1,0)</f>
        <v>0</v>
      </c>
      <c r="BB3" s="180">
        <f>IF(P4&gt;Q4,1,0)</f>
        <v>0</v>
      </c>
      <c r="BC3" s="181">
        <f>IF(R4&gt;S4,1,0)</f>
        <v>0</v>
      </c>
      <c r="BD3" s="180"/>
      <c r="BE3" s="181"/>
      <c r="BF3" s="180"/>
      <c r="BG3" s="181"/>
      <c r="BH3" s="180">
        <f>SUM(AX3:BG3)</f>
        <v>0</v>
      </c>
      <c r="BI3" s="178"/>
      <c r="BJ3" s="178">
        <f>IF(AQ3&lt;&gt;0,ROUND(AP3/AQ3,1)*10,AP3*10)</f>
        <v>6</v>
      </c>
      <c r="BK3" s="178">
        <f>IF(AQ3&lt;&gt;0,AP3/AQ3,0)</f>
        <v>0.60437375745526833</v>
      </c>
      <c r="BL3" s="179" t="s">
        <v>41</v>
      </c>
      <c r="BM3" s="185"/>
      <c r="BN3" s="185"/>
    </row>
    <row r="4" spans="1:66" ht="15.75" customHeight="1">
      <c r="A4" s="13"/>
      <c r="C4" s="14"/>
      <c r="D4" s="15"/>
      <c r="E4" s="381"/>
      <c r="F4" s="297" t="s">
        <v>6</v>
      </c>
      <c r="G4" s="298" t="s">
        <v>6</v>
      </c>
      <c r="H4" s="207">
        <f>R39</f>
        <v>0</v>
      </c>
      <c r="I4" s="285">
        <f>S39</f>
        <v>3</v>
      </c>
      <c r="J4" s="305">
        <f>R40</f>
        <v>2</v>
      </c>
      <c r="K4" s="306">
        <f>S40</f>
        <v>3</v>
      </c>
      <c r="L4" s="207">
        <f>R41</f>
        <v>0</v>
      </c>
      <c r="M4" s="208">
        <f>S41</f>
        <v>3</v>
      </c>
      <c r="N4" s="281" t="str">
        <f>R42</f>
        <v/>
      </c>
      <c r="O4" s="275" t="str">
        <f>S42</f>
        <v/>
      </c>
      <c r="P4" s="262" t="str">
        <f>R43</f>
        <v/>
      </c>
      <c r="Q4" s="263" t="str">
        <f>S43</f>
        <v/>
      </c>
      <c r="R4" s="28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6</v>
      </c>
      <c r="AC4" s="24">
        <f>BA49+BE49</f>
        <v>0</v>
      </c>
      <c r="AD4" s="24">
        <f>BB49+BF49</f>
        <v>0</v>
      </c>
      <c r="AE4" s="24">
        <f>BC49+BG49</f>
        <v>1</v>
      </c>
      <c r="AF4" s="24">
        <f>BD49+BH49</f>
        <v>5</v>
      </c>
      <c r="AG4" s="24">
        <f>AP4</f>
        <v>3</v>
      </c>
      <c r="AH4" s="24">
        <f>AQ4</f>
        <v>18</v>
      </c>
      <c r="AI4" s="161">
        <f>AP5</f>
        <v>1</v>
      </c>
      <c r="AJ4" s="161">
        <f>AQ5</f>
        <v>17</v>
      </c>
      <c r="AK4" s="24">
        <f>BD4</f>
        <v>4</v>
      </c>
      <c r="AL4" s="142">
        <f t="shared" si="0"/>
        <v>2</v>
      </c>
      <c r="AM4" s="142">
        <f t="shared" si="0"/>
        <v>9</v>
      </c>
      <c r="AN4" s="145">
        <f>SUM(G7,G10,G13,G16,G19,G22,G25,G28,G31,G34)</f>
        <v>1</v>
      </c>
      <c r="AO4" s="146">
        <f>SUM(F7,F10,F13,F16,F19,F22,F25,F28,F31,F34)</f>
        <v>9</v>
      </c>
      <c r="AP4" s="165">
        <f t="shared" ref="AP4:AQ35" si="1">AL4+AN4</f>
        <v>3</v>
      </c>
      <c r="AQ4" s="166">
        <f t="shared" si="1"/>
        <v>18</v>
      </c>
      <c r="AR4" s="223">
        <f>IF(AQ4=0,"",AP4/AQ4)</f>
        <v>0.16666666666666666</v>
      </c>
      <c r="AS4" s="173"/>
      <c r="AT4" s="141"/>
      <c r="AU4" s="180"/>
      <c r="AV4" s="182"/>
      <c r="AW4" s="187">
        <f>AP5*10000000-AQ5*100000+BJ4+BJ3</f>
        <v>8302006</v>
      </c>
      <c r="AX4" s="180"/>
      <c r="AY4" s="181">
        <f>IF(AW4&lt;AW7,7,6)</f>
        <v>7</v>
      </c>
      <c r="AZ4" s="180">
        <f>IF(AW4&lt;AW10,AY4,AY4-1)</f>
        <v>7</v>
      </c>
      <c r="BA4" s="181">
        <f>IF(AW4&lt;AW13,AZ4,AZ4-1)</f>
        <v>7</v>
      </c>
      <c r="BB4" s="180">
        <f>IF(AW4&lt;AW16,BA4,BA4-1)</f>
        <v>6</v>
      </c>
      <c r="BC4" s="181">
        <f>IF(AW4&lt;AW19,BB4,BB4-1)</f>
        <v>5</v>
      </c>
      <c r="BD4" s="180">
        <f>IF(AW4&lt;AW22,BC4,BC4-1)</f>
        <v>4</v>
      </c>
      <c r="BE4" s="181"/>
      <c r="BF4" s="180"/>
      <c r="BG4" s="181"/>
      <c r="BH4" s="180"/>
      <c r="BI4" s="178">
        <f>BH3+BH5</f>
        <v>0</v>
      </c>
      <c r="BJ4" s="178">
        <f>IF(AQ4&lt;&gt;0,ROUND(AP4/AQ4,1)*10000, AP4*10000)</f>
        <v>2000</v>
      </c>
      <c r="BK4" s="178">
        <f>IF(AQ4&lt;&gt;0,AP4/AQ4,0)</f>
        <v>0.16666666666666666</v>
      </c>
      <c r="BL4" s="179" t="s">
        <v>31</v>
      </c>
      <c r="BM4" s="185"/>
      <c r="BN4" s="185"/>
    </row>
    <row r="5" spans="1:66" ht="16.5" customHeight="1" thickBot="1">
      <c r="A5" s="13"/>
      <c r="C5" s="14"/>
      <c r="D5" s="15"/>
      <c r="E5" s="382"/>
      <c r="F5" s="314" t="s">
        <v>6</v>
      </c>
      <c r="G5" s="300" t="s">
        <v>6</v>
      </c>
      <c r="H5" s="209">
        <f>T39</f>
        <v>0</v>
      </c>
      <c r="I5" s="286">
        <f>U39</f>
        <v>3</v>
      </c>
      <c r="J5" s="307">
        <f>T40</f>
        <v>1</v>
      </c>
      <c r="K5" s="308">
        <f>U40</f>
        <v>2</v>
      </c>
      <c r="L5" s="209">
        <f>T41</f>
        <v>0</v>
      </c>
      <c r="M5" s="210">
        <f>U41</f>
        <v>3</v>
      </c>
      <c r="N5" s="282">
        <f>T42</f>
        <v>0</v>
      </c>
      <c r="O5" s="322">
        <f>U42</f>
        <v>0</v>
      </c>
      <c r="P5" s="264">
        <f>T43</f>
        <v>0</v>
      </c>
      <c r="Q5" s="265">
        <f>U43</f>
        <v>0</v>
      </c>
      <c r="R5" s="282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1</v>
      </c>
      <c r="AM5" s="147">
        <f t="shared" si="0"/>
        <v>8</v>
      </c>
      <c r="AN5" s="148">
        <f>SUM(G8,G11,G14,G17,G20,G23,G26,G29,G32,G35)</f>
        <v>0</v>
      </c>
      <c r="AO5" s="149">
        <f>SUM(F8,F11,F14,F17,F20,F23,F26,F29,F32,F35)</f>
        <v>9</v>
      </c>
      <c r="AP5" s="167">
        <f t="shared" si="1"/>
        <v>1</v>
      </c>
      <c r="AQ5" s="168">
        <f t="shared" si="1"/>
        <v>17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0</v>
      </c>
      <c r="AY5" s="191">
        <f>IF(F10&lt;G10,1,0)</f>
        <v>0</v>
      </c>
      <c r="AZ5" s="189">
        <f>IF(F13&lt;G13,1,0)</f>
        <v>0</v>
      </c>
      <c r="BA5" s="191">
        <f>IF(F16&lt;G16,1,0)</f>
        <v>0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0</v>
      </c>
      <c r="BI5" s="178"/>
      <c r="BJ5" s="178"/>
      <c r="BK5" s="178"/>
      <c r="BL5" s="178"/>
      <c r="BM5" s="185"/>
      <c r="BN5" s="185"/>
    </row>
    <row r="6" spans="1:66" ht="15.75" customHeight="1" thickBot="1">
      <c r="A6" s="13"/>
      <c r="C6" s="14"/>
      <c r="D6" s="15"/>
      <c r="E6" s="380" t="s">
        <v>77</v>
      </c>
      <c r="F6" s="295">
        <f>P50</f>
        <v>75</v>
      </c>
      <c r="G6" s="296">
        <f>Q50</f>
        <v>33</v>
      </c>
      <c r="H6" s="287" t="s">
        <v>6</v>
      </c>
      <c r="I6" s="288" t="s">
        <v>6</v>
      </c>
      <c r="J6" s="295">
        <f>P51</f>
        <v>75</v>
      </c>
      <c r="K6" s="296">
        <f>Q51</f>
        <v>59</v>
      </c>
      <c r="L6" s="345">
        <f>P52</f>
        <v>75</v>
      </c>
      <c r="M6" s="346">
        <f>Q52</f>
        <v>0</v>
      </c>
      <c r="N6" s="249" t="str">
        <f>P53</f>
        <v/>
      </c>
      <c r="O6" s="329" t="str">
        <f>Q53</f>
        <v/>
      </c>
      <c r="P6" s="266" t="str">
        <f>P54</f>
        <v/>
      </c>
      <c r="Q6" s="267" t="str">
        <f>Q54</f>
        <v/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225</v>
      </c>
      <c r="AM6" s="152">
        <f t="shared" si="2"/>
        <v>92</v>
      </c>
      <c r="AN6" s="151">
        <f>SUM(I3,I9,I12,I15,I18,I21,I24,I27,I30,I33)</f>
        <v>266</v>
      </c>
      <c r="AO6" s="153">
        <f>SUM(H3,H9,H12,H15,H18,H21,H24,H27,H30,H33)</f>
        <v>239</v>
      </c>
      <c r="AP6" s="169">
        <f t="shared" si="1"/>
        <v>491</v>
      </c>
      <c r="AQ6" s="164">
        <f t="shared" si="1"/>
        <v>331</v>
      </c>
      <c r="AR6" s="223">
        <f>IF(AQ6=0,"",AP6/AQ6)</f>
        <v>1.4833836858006042</v>
      </c>
      <c r="AS6" s="172"/>
      <c r="AT6" s="141" t="s">
        <v>40</v>
      </c>
      <c r="AU6" s="178"/>
      <c r="AV6" s="178"/>
      <c r="AW6" s="188"/>
      <c r="AX6" s="178">
        <f>IF(F7&gt;G7,1,0)</f>
        <v>1</v>
      </c>
      <c r="AY6" s="181">
        <f>IF(J7&gt;K7,1,0)</f>
        <v>1</v>
      </c>
      <c r="AZ6" s="178">
        <f>IF(L7&gt;M7,1,0)</f>
        <v>1</v>
      </c>
      <c r="BA6" s="181">
        <f>IF(N7&gt;O7,1,0)</f>
        <v>0</v>
      </c>
      <c r="BB6" s="178">
        <f>IF(P7&gt;Q7,1,0)</f>
        <v>0</v>
      </c>
      <c r="BC6" s="181">
        <f>IF(R7&gt;S7,1,0)</f>
        <v>0</v>
      </c>
      <c r="BD6" s="178"/>
      <c r="BE6" s="181"/>
      <c r="BF6" s="178"/>
      <c r="BG6" s="181"/>
      <c r="BH6" s="178">
        <f>SUM(AX6:BG6)</f>
        <v>3</v>
      </c>
      <c r="BI6" s="178"/>
      <c r="BJ6" s="178">
        <f>IF(AQ6&lt;&gt;0,ROUND(AP6/AQ6,1)*10,AP6*10)</f>
        <v>15</v>
      </c>
      <c r="BK6" s="178">
        <f t="shared" ref="BK6:BK34" si="3">IF(AQ6&lt;&gt;0,AP6/AQ6,0)</f>
        <v>1.4833836858006042</v>
      </c>
      <c r="BL6" s="179" t="s">
        <v>41</v>
      </c>
      <c r="BM6" s="185"/>
      <c r="BN6" s="185"/>
    </row>
    <row r="7" spans="1:66" ht="15.75" customHeight="1">
      <c r="A7" s="13"/>
      <c r="C7" s="14"/>
      <c r="D7" s="15"/>
      <c r="E7" s="381"/>
      <c r="F7" s="297">
        <f>R50</f>
        <v>3</v>
      </c>
      <c r="G7" s="298">
        <f>S50</f>
        <v>0</v>
      </c>
      <c r="H7" s="207" t="s">
        <v>6</v>
      </c>
      <c r="I7" s="208" t="s">
        <v>6</v>
      </c>
      <c r="J7" s="297">
        <f>R51</f>
        <v>3</v>
      </c>
      <c r="K7" s="298">
        <f>S51</f>
        <v>0</v>
      </c>
      <c r="L7" s="338">
        <f>R52</f>
        <v>3</v>
      </c>
      <c r="M7" s="339">
        <f>S52</f>
        <v>0</v>
      </c>
      <c r="N7" s="281" t="str">
        <f>R53</f>
        <v/>
      </c>
      <c r="O7" s="275" t="str">
        <f>S53</f>
        <v/>
      </c>
      <c r="P7" s="262" t="str">
        <f>R54</f>
        <v/>
      </c>
      <c r="Q7" s="263" t="str">
        <f>S54</f>
        <v/>
      </c>
      <c r="R7" s="28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6</v>
      </c>
      <c r="AC7" s="24">
        <f>BA60+BE60</f>
        <v>4</v>
      </c>
      <c r="AD7" s="24">
        <f>BB60+BF60</f>
        <v>1</v>
      </c>
      <c r="AE7" s="24">
        <f>BC60+BG60</f>
        <v>1</v>
      </c>
      <c r="AF7" s="24">
        <f>BD60+BH60</f>
        <v>0</v>
      </c>
      <c r="AG7" s="24">
        <f>AP7</f>
        <v>17</v>
      </c>
      <c r="AH7" s="24">
        <f>AQ7</f>
        <v>5</v>
      </c>
      <c r="AI7" s="161">
        <f>AP8</f>
        <v>15</v>
      </c>
      <c r="AJ7" s="161">
        <f>AQ8</f>
        <v>3</v>
      </c>
      <c r="AK7" s="24">
        <f>BD7</f>
        <v>1</v>
      </c>
      <c r="AL7" s="145">
        <f t="shared" si="2"/>
        <v>9</v>
      </c>
      <c r="AM7" s="145">
        <f t="shared" si="2"/>
        <v>0</v>
      </c>
      <c r="AN7" s="142">
        <f>SUM(I4,I10,I13,I16,I19,I22,I25,I28,I31,I34)</f>
        <v>8</v>
      </c>
      <c r="AO7" s="146">
        <f>SUM(H4,H10,H13,H16,H19,H22,H25,H28,H31,H34)</f>
        <v>5</v>
      </c>
      <c r="AP7" s="165">
        <f t="shared" si="1"/>
        <v>17</v>
      </c>
      <c r="AQ7" s="166">
        <f t="shared" si="1"/>
        <v>5</v>
      </c>
      <c r="AR7" s="223">
        <f>IF(AQ7=0,"",AP7/AQ7)</f>
        <v>3.4</v>
      </c>
      <c r="AS7" s="173"/>
      <c r="AT7" s="141"/>
      <c r="AU7" s="178"/>
      <c r="AV7" s="183"/>
      <c r="AW7" s="187">
        <f>AP8*10000000-AQ8*100000+BJ7+BJ6</f>
        <v>149734015</v>
      </c>
      <c r="AX7" s="178"/>
      <c r="AY7" s="181">
        <f>IF(AW7&lt;AW10,7,6)</f>
        <v>6</v>
      </c>
      <c r="AZ7" s="178">
        <f>IF(AW7&lt;AW13,AY7,AY7-1)</f>
        <v>5</v>
      </c>
      <c r="BA7" s="181">
        <f>IF(AW7&lt;AW16,AZ7,AZ7-1)</f>
        <v>4</v>
      </c>
      <c r="BB7" s="178">
        <f>IF(AW7&lt;AW19,BA7,BA7-1)</f>
        <v>3</v>
      </c>
      <c r="BC7" s="181">
        <f>IF(AW7&lt;AW22,BB7,BB7-1)</f>
        <v>2</v>
      </c>
      <c r="BD7" s="178">
        <f>IF(AW7&lt;AW4,BC7,BC7-1)</f>
        <v>1</v>
      </c>
      <c r="BE7" s="181"/>
      <c r="BF7" s="178"/>
      <c r="BG7" s="181"/>
      <c r="BH7" s="178"/>
      <c r="BI7" s="178">
        <f>BH6+BH8</f>
        <v>5</v>
      </c>
      <c r="BJ7" s="178">
        <f>IF(AQ7&lt;&gt;0,ROUND(AP7/AQ7,1)*10000,AP7*10000)</f>
        <v>34000</v>
      </c>
      <c r="BK7" s="178">
        <f t="shared" si="3"/>
        <v>3.4</v>
      </c>
      <c r="BL7" s="179" t="s">
        <v>31</v>
      </c>
      <c r="BM7" s="185"/>
      <c r="BN7" s="185"/>
    </row>
    <row r="8" spans="1:66" ht="16.5" customHeight="1" thickBot="1">
      <c r="A8" s="13"/>
      <c r="C8" s="14"/>
      <c r="D8" s="15"/>
      <c r="E8" s="382"/>
      <c r="F8" s="314">
        <f>T50</f>
        <v>3</v>
      </c>
      <c r="G8" s="300">
        <f>U50</f>
        <v>0</v>
      </c>
      <c r="H8" s="209" t="s">
        <v>6</v>
      </c>
      <c r="I8" s="210" t="s">
        <v>6</v>
      </c>
      <c r="J8" s="314">
        <f>T51</f>
        <v>3</v>
      </c>
      <c r="K8" s="300">
        <f>U51</f>
        <v>0</v>
      </c>
      <c r="L8" s="347">
        <f>T52</f>
        <v>3</v>
      </c>
      <c r="M8" s="348">
        <f>U52</f>
        <v>0</v>
      </c>
      <c r="N8" s="282">
        <f>T53</f>
        <v>0</v>
      </c>
      <c r="O8" s="322">
        <f>U53</f>
        <v>0</v>
      </c>
      <c r="P8" s="264">
        <f>T54</f>
        <v>0</v>
      </c>
      <c r="Q8" s="265">
        <f>U54</f>
        <v>0</v>
      </c>
      <c r="R8" s="282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9</v>
      </c>
      <c r="AM8" s="154">
        <f t="shared" si="2"/>
        <v>0</v>
      </c>
      <c r="AN8" s="142">
        <f>SUM(I5,I11,I14,I17,I20,I23,I26,I29,I32,I35)</f>
        <v>6</v>
      </c>
      <c r="AO8" s="149">
        <f>SUM(H5,H11,H14,H17,H20,H23,H26,H29,H32,H35)</f>
        <v>3</v>
      </c>
      <c r="AP8" s="167">
        <f t="shared" si="1"/>
        <v>15</v>
      </c>
      <c r="AQ8" s="168">
        <f t="shared" si="1"/>
        <v>3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1</v>
      </c>
      <c r="AY8" s="191">
        <f>IF(H10&lt;I10,1,0)</f>
        <v>1</v>
      </c>
      <c r="AZ8" s="189">
        <f>IF(H13&lt;I13,1,0)</f>
        <v>0</v>
      </c>
      <c r="BA8" s="191">
        <f>IF(H16&lt;I16,1,0)</f>
        <v>0</v>
      </c>
      <c r="BB8" s="189">
        <f>IF(H19&lt;I19,1,0)</f>
        <v>0</v>
      </c>
      <c r="BC8" s="191">
        <f>IF(H22&lt;I22,1,0)</f>
        <v>0</v>
      </c>
      <c r="BD8" s="189"/>
      <c r="BE8" s="181"/>
      <c r="BF8" s="178"/>
      <c r="BG8" s="181"/>
      <c r="BH8" s="178">
        <f>SUM(AX8:BG8)</f>
        <v>2</v>
      </c>
      <c r="BI8" s="178"/>
      <c r="BJ8" s="178"/>
      <c r="BK8" s="178"/>
      <c r="BL8" s="178"/>
      <c r="BM8" s="185"/>
      <c r="BN8" s="185"/>
    </row>
    <row r="9" spans="1:66" ht="15.75" customHeight="1" thickBot="1">
      <c r="A9" s="13"/>
      <c r="C9" s="14"/>
      <c r="D9" s="15"/>
      <c r="E9" s="380" t="s">
        <v>58</v>
      </c>
      <c r="F9" s="295">
        <f>P61</f>
        <v>97</v>
      </c>
      <c r="G9" s="296">
        <f>Q61</f>
        <v>79</v>
      </c>
      <c r="H9" s="205">
        <f>P62</f>
        <v>96</v>
      </c>
      <c r="I9" s="206">
        <f>Q62</f>
        <v>92</v>
      </c>
      <c r="J9" s="295" t="s">
        <v>6</v>
      </c>
      <c r="K9" s="296" t="s">
        <v>6</v>
      </c>
      <c r="L9" s="205">
        <f>P63</f>
        <v>106</v>
      </c>
      <c r="M9" s="206">
        <f>Q63</f>
        <v>112</v>
      </c>
      <c r="N9" s="280" t="str">
        <f>P64</f>
        <v/>
      </c>
      <c r="O9" s="272" t="str">
        <f>Q64</f>
        <v/>
      </c>
      <c r="P9" s="260" t="str">
        <f>P65</f>
        <v/>
      </c>
      <c r="Q9" s="261" t="str">
        <f>Q65</f>
        <v/>
      </c>
      <c r="R9" s="280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299</v>
      </c>
      <c r="AM9" s="152">
        <f t="shared" si="4"/>
        <v>283</v>
      </c>
      <c r="AN9" s="143">
        <f>SUM(K3,K6,K12,K15,K18,K21,K24,K27,K30,K33)</f>
        <v>237</v>
      </c>
      <c r="AO9" s="144">
        <f>SUM(J3,J6,J12,J15,J18,J21,J24,J27,J30,J33)</f>
        <v>178</v>
      </c>
      <c r="AP9" s="169">
        <f t="shared" si="1"/>
        <v>536</v>
      </c>
      <c r="AQ9" s="164">
        <f t="shared" si="1"/>
        <v>461</v>
      </c>
      <c r="AR9" s="223">
        <f>IF(AQ9=0,"",AP9/AQ9)</f>
        <v>1.1626898047722343</v>
      </c>
      <c r="AS9" s="172"/>
      <c r="AT9" s="141" t="s">
        <v>40</v>
      </c>
      <c r="AU9" s="180"/>
      <c r="AV9" s="180"/>
      <c r="AW9" s="188"/>
      <c r="AX9" s="180">
        <f>IF(F10&gt;G10,1,0)</f>
        <v>1</v>
      </c>
      <c r="AY9" s="181">
        <f>IF(H10&gt;I10,1,0)</f>
        <v>0</v>
      </c>
      <c r="AZ9" s="180">
        <f>IF(L10&gt;M10,1,0)</f>
        <v>0</v>
      </c>
      <c r="BA9" s="181">
        <f>IF(N10&gt;O10,1,0)</f>
        <v>0</v>
      </c>
      <c r="BB9" s="180">
        <f>IF(P10&gt;Q10,1,0)</f>
        <v>0</v>
      </c>
      <c r="BC9" s="181">
        <f>IF(R10&gt;S10,1,0)</f>
        <v>0</v>
      </c>
      <c r="BD9" s="180"/>
      <c r="BE9" s="181"/>
      <c r="BF9" s="180"/>
      <c r="BG9" s="181"/>
      <c r="BH9" s="180">
        <f>SUM(AX9:BG9)</f>
        <v>1</v>
      </c>
      <c r="BI9" s="178"/>
      <c r="BJ9" s="178">
        <f>IF(AQ9&lt;&gt;0,ROUND(AP9/AQ9,1)*10,AP9*10)</f>
        <v>12</v>
      </c>
      <c r="BK9" s="178">
        <f t="shared" si="3"/>
        <v>1.1626898047722343</v>
      </c>
      <c r="BL9" s="179" t="s">
        <v>41</v>
      </c>
      <c r="BM9" s="185"/>
      <c r="BN9" s="185"/>
    </row>
    <row r="10" spans="1:66" ht="15.75" customHeight="1">
      <c r="A10" s="13"/>
      <c r="C10" s="14"/>
      <c r="D10" s="15"/>
      <c r="E10" s="381"/>
      <c r="F10" s="297">
        <f>R61</f>
        <v>3</v>
      </c>
      <c r="G10" s="298">
        <f>S61</f>
        <v>1</v>
      </c>
      <c r="H10" s="207">
        <f>R62</f>
        <v>2</v>
      </c>
      <c r="I10" s="208">
        <f>S62</f>
        <v>3</v>
      </c>
      <c r="J10" s="297" t="s">
        <v>6</v>
      </c>
      <c r="K10" s="298" t="s">
        <v>6</v>
      </c>
      <c r="L10" s="207">
        <f>R63</f>
        <v>2</v>
      </c>
      <c r="M10" s="208">
        <f>S63</f>
        <v>3</v>
      </c>
      <c r="N10" s="281" t="str">
        <f>R64</f>
        <v/>
      </c>
      <c r="O10" s="275" t="str">
        <f>S64</f>
        <v/>
      </c>
      <c r="P10" s="262" t="str">
        <f>R65</f>
        <v/>
      </c>
      <c r="Q10" s="263" t="str">
        <f>S65</f>
        <v/>
      </c>
      <c r="R10" s="28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6</v>
      </c>
      <c r="AC10" s="24">
        <f>BA71+BE71</f>
        <v>2</v>
      </c>
      <c r="AD10" s="24">
        <f>BB71+BF71</f>
        <v>1</v>
      </c>
      <c r="AE10" s="24">
        <f>BC71+BG71</f>
        <v>2</v>
      </c>
      <c r="AF10" s="24">
        <f>BD71+BH71</f>
        <v>1</v>
      </c>
      <c r="AG10" s="24">
        <f>AP10</f>
        <v>13</v>
      </c>
      <c r="AH10" s="24">
        <f>AQ10</f>
        <v>12</v>
      </c>
      <c r="AI10" s="161">
        <f>AP11</f>
        <v>10</v>
      </c>
      <c r="AJ10" s="161">
        <f>AQ11</f>
        <v>8</v>
      </c>
      <c r="AK10" s="24">
        <f>BD10</f>
        <v>3</v>
      </c>
      <c r="AL10" s="145">
        <f t="shared" si="4"/>
        <v>7</v>
      </c>
      <c r="AM10" s="145">
        <f t="shared" si="4"/>
        <v>7</v>
      </c>
      <c r="AN10" s="145">
        <f>SUM(K4,K7,K13,K16,K19,K22,K25,K28,K31,K34)</f>
        <v>6</v>
      </c>
      <c r="AO10" s="146">
        <f>SUM(J4,J7,J13,J16,J19,J22,J25,J28,J31,J34)</f>
        <v>5</v>
      </c>
      <c r="AP10" s="165">
        <f t="shared" si="1"/>
        <v>13</v>
      </c>
      <c r="AQ10" s="166">
        <f t="shared" si="1"/>
        <v>12</v>
      </c>
      <c r="AR10" s="223">
        <f>IF(AQ10=0,"",AP10/AQ10)</f>
        <v>1.0833333333333333</v>
      </c>
      <c r="AS10" s="173"/>
      <c r="AT10" s="141"/>
      <c r="AU10" s="180"/>
      <c r="AV10" s="182"/>
      <c r="AW10" s="187">
        <f>AP11*10000000-AQ11*100000+BJ10+BJ9</f>
        <v>99211012</v>
      </c>
      <c r="AX10" s="180"/>
      <c r="AY10" s="181">
        <f>IF(AW10&lt;AW13,7,6)</f>
        <v>7</v>
      </c>
      <c r="AZ10" s="180">
        <f>IF(AW10&lt;AW16,AY10,AY10-1)</f>
        <v>6</v>
      </c>
      <c r="BA10" s="181">
        <f>IF(AW10&lt;AW19,AZ10,AZ10-1)</f>
        <v>5</v>
      </c>
      <c r="BB10" s="180">
        <f>IF(AW10&lt;AW22,BA10,BA10-1)</f>
        <v>4</v>
      </c>
      <c r="BC10" s="181">
        <f>IF(AW10&lt;AW4,BB10,BB10-1)</f>
        <v>3</v>
      </c>
      <c r="BD10" s="180">
        <f>IF(AW10&lt;AW7,BC10,BC10-1)</f>
        <v>3</v>
      </c>
      <c r="BE10" s="181"/>
      <c r="BF10" s="180"/>
      <c r="BG10" s="181"/>
      <c r="BH10" s="180"/>
      <c r="BI10" s="178">
        <f>BH9+BH11</f>
        <v>3</v>
      </c>
      <c r="BJ10" s="178">
        <f>IF(AQ10&lt;&gt;0,ROUND(AP10/AQ10,1)*10000,AP10*10000)</f>
        <v>11000</v>
      </c>
      <c r="BK10" s="178">
        <f t="shared" si="3"/>
        <v>1.0833333333333333</v>
      </c>
      <c r="BL10" s="179" t="s">
        <v>31</v>
      </c>
      <c r="BM10" s="185"/>
      <c r="BN10" s="185"/>
    </row>
    <row r="11" spans="1:66" ht="16.5" customHeight="1" thickBot="1">
      <c r="A11" s="13"/>
      <c r="C11" s="14"/>
      <c r="D11" s="15"/>
      <c r="E11" s="382"/>
      <c r="F11" s="301">
        <f>T61</f>
        <v>3</v>
      </c>
      <c r="G11" s="302">
        <f>U61</f>
        <v>0</v>
      </c>
      <c r="H11" s="215">
        <f>T62</f>
        <v>1</v>
      </c>
      <c r="I11" s="216">
        <f>U62</f>
        <v>2</v>
      </c>
      <c r="J11" s="301" t="s">
        <v>6</v>
      </c>
      <c r="K11" s="302" t="s">
        <v>6</v>
      </c>
      <c r="L11" s="215">
        <f>T63</f>
        <v>1</v>
      </c>
      <c r="M11" s="216">
        <f>U63</f>
        <v>2</v>
      </c>
      <c r="N11" s="253">
        <f>T64</f>
        <v>0</v>
      </c>
      <c r="O11" s="276">
        <f>U64</f>
        <v>0</v>
      </c>
      <c r="P11" s="268">
        <f>T65</f>
        <v>0</v>
      </c>
      <c r="Q11" s="269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5</v>
      </c>
      <c r="AM11" s="156">
        <f t="shared" si="4"/>
        <v>4</v>
      </c>
      <c r="AN11" s="157">
        <f>SUM(K5,K8,K14,K17,K20,K23,K26,K29,K32,K35)</f>
        <v>5</v>
      </c>
      <c r="AO11" s="158">
        <f>SUM(J5,J8,J14,J17,J20,J23,J26,J29,J32,J35)</f>
        <v>4</v>
      </c>
      <c r="AP11" s="170">
        <f t="shared" si="1"/>
        <v>10</v>
      </c>
      <c r="AQ11" s="171">
        <f t="shared" si="1"/>
        <v>8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1</v>
      </c>
      <c r="AY11" s="191">
        <f>IF(J7&lt;K7,1,0)</f>
        <v>0</v>
      </c>
      <c r="AZ11" s="189">
        <f>IF(J13&lt;K13,1,0)</f>
        <v>1</v>
      </c>
      <c r="BA11" s="191">
        <f>IF(J16&lt;K16,1,0)</f>
        <v>0</v>
      </c>
      <c r="BB11" s="189">
        <f>IF(J19&lt;K19,1,0)</f>
        <v>0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2</v>
      </c>
      <c r="BI11" s="178"/>
      <c r="BJ11" s="178"/>
      <c r="BK11" s="178"/>
      <c r="BL11" s="178"/>
      <c r="BM11" s="185"/>
      <c r="BN11" s="185"/>
    </row>
    <row r="12" spans="1:66" ht="15.75" customHeight="1" thickBot="1">
      <c r="A12" s="13"/>
      <c r="C12" s="14"/>
      <c r="D12" s="15"/>
      <c r="E12" s="380" t="s">
        <v>69</v>
      </c>
      <c r="F12" s="349">
        <f>P72</f>
        <v>75</v>
      </c>
      <c r="G12" s="350">
        <f>Q72</f>
        <v>0</v>
      </c>
      <c r="H12" s="205">
        <f>P73</f>
        <v>100</v>
      </c>
      <c r="I12" s="206">
        <f>Q73</f>
        <v>96</v>
      </c>
      <c r="J12" s="349">
        <f>P74</f>
        <v>0</v>
      </c>
      <c r="K12" s="350">
        <f>Q74</f>
        <v>75</v>
      </c>
      <c r="L12" s="205" t="s">
        <v>6</v>
      </c>
      <c r="M12" s="206" t="s">
        <v>6</v>
      </c>
      <c r="N12" s="280" t="str">
        <f>P75</f>
        <v/>
      </c>
      <c r="O12" s="272" t="str">
        <f>Q75</f>
        <v/>
      </c>
      <c r="P12" s="260" t="str">
        <f>P76</f>
        <v/>
      </c>
      <c r="Q12" s="261" t="str">
        <f>Q76</f>
        <v/>
      </c>
      <c r="R12" s="280" t="str">
        <f>P77</f>
        <v/>
      </c>
      <c r="S12" s="238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175</v>
      </c>
      <c r="AM12" s="152">
        <f t="shared" si="5"/>
        <v>171</v>
      </c>
      <c r="AN12" s="143">
        <f>SUM(M3,M6,M9,M15,M18,M21,M24,M27,M30,M33)</f>
        <v>187</v>
      </c>
      <c r="AO12" s="144">
        <f>SUM(L3,L6,L9,L15,L18,L21,L24,L27,L30,L33)</f>
        <v>227</v>
      </c>
      <c r="AP12" s="169">
        <f t="shared" si="1"/>
        <v>362</v>
      </c>
      <c r="AQ12" s="164">
        <f t="shared" si="1"/>
        <v>398</v>
      </c>
      <c r="AR12" s="223">
        <f>IF(AQ12=0,"",AP12/AQ12)</f>
        <v>0.90954773869346739</v>
      </c>
      <c r="AS12" s="172"/>
      <c r="AT12" s="141" t="s">
        <v>40</v>
      </c>
      <c r="AU12" s="178"/>
      <c r="AV12" s="178"/>
      <c r="AW12" s="188"/>
      <c r="AX12" s="178">
        <f>IF(F13&gt;G13,1,0)</f>
        <v>1</v>
      </c>
      <c r="AY12" s="181">
        <f>IF(H13&gt;I13,1,0)</f>
        <v>1</v>
      </c>
      <c r="AZ12" s="178">
        <f>IF(J13&gt;K13,1,0)</f>
        <v>0</v>
      </c>
      <c r="BA12" s="181">
        <f>IF(N13&gt;O13,1,0)</f>
        <v>0</v>
      </c>
      <c r="BB12" s="178">
        <f>IF(P13&gt;Q13,1,0)</f>
        <v>0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2</v>
      </c>
      <c r="BI12" s="178"/>
      <c r="BJ12" s="178">
        <f>IF(AQ12&lt;&gt;0,ROUND(AP12/AQ12,1)*10,AP12*10)</f>
        <v>9</v>
      </c>
      <c r="BK12" s="178">
        <f t="shared" si="3"/>
        <v>0.90954773869346739</v>
      </c>
      <c r="BL12" s="179" t="s">
        <v>41</v>
      </c>
      <c r="BM12" s="185"/>
      <c r="BN12" s="185"/>
    </row>
    <row r="13" spans="1:66" ht="15.75" customHeight="1">
      <c r="A13" s="13"/>
      <c r="C13" s="14"/>
      <c r="D13" s="15"/>
      <c r="E13" s="381"/>
      <c r="F13" s="351">
        <f>R72</f>
        <v>3</v>
      </c>
      <c r="G13" s="352">
        <f>S72</f>
        <v>0</v>
      </c>
      <c r="H13" s="207">
        <f>R73</f>
        <v>3</v>
      </c>
      <c r="I13" s="208">
        <f>S73</f>
        <v>2</v>
      </c>
      <c r="J13" s="351">
        <f>R74</f>
        <v>0</v>
      </c>
      <c r="K13" s="352">
        <f>S74</f>
        <v>3</v>
      </c>
      <c r="L13" s="207" t="s">
        <v>6</v>
      </c>
      <c r="M13" s="208" t="s">
        <v>6</v>
      </c>
      <c r="N13" s="281" t="str">
        <f>R75</f>
        <v/>
      </c>
      <c r="O13" s="275" t="str">
        <f>S75</f>
        <v/>
      </c>
      <c r="P13" s="262" t="str">
        <f>R76</f>
        <v/>
      </c>
      <c r="Q13" s="263" t="str">
        <f>S76</f>
        <v/>
      </c>
      <c r="R13" s="281" t="str">
        <f>R77</f>
        <v/>
      </c>
      <c r="S13" s="242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6</v>
      </c>
      <c r="AC13" s="24">
        <f>BA82+BE82</f>
        <v>2</v>
      </c>
      <c r="AD13" s="24">
        <f>BB82+BF82</f>
        <v>2</v>
      </c>
      <c r="AE13" s="24">
        <f>BC82+BG82</f>
        <v>0</v>
      </c>
      <c r="AF13" s="24">
        <f>BD82+BH82</f>
        <v>2</v>
      </c>
      <c r="AG13" s="24">
        <f>AP13</f>
        <v>12</v>
      </c>
      <c r="AH13" s="24">
        <f>AQ13</f>
        <v>10</v>
      </c>
      <c r="AI13" s="161">
        <f>AP14</f>
        <v>10</v>
      </c>
      <c r="AJ13" s="161">
        <f>AQ14</f>
        <v>8</v>
      </c>
      <c r="AK13" s="24">
        <f>BD13</f>
        <v>2</v>
      </c>
      <c r="AL13" s="145">
        <f t="shared" si="5"/>
        <v>6</v>
      </c>
      <c r="AM13" s="145">
        <f t="shared" si="5"/>
        <v>5</v>
      </c>
      <c r="AN13" s="145">
        <f>SUM(M4,M7,M10,M16,M19,M22,M25,M28,M31,M34)</f>
        <v>6</v>
      </c>
      <c r="AO13" s="146">
        <f>SUM(L4,L7,L10,L16,L19,L22,L25,L28,L31,L34)</f>
        <v>5</v>
      </c>
      <c r="AP13" s="165">
        <f t="shared" si="1"/>
        <v>12</v>
      </c>
      <c r="AQ13" s="166">
        <f t="shared" si="1"/>
        <v>10</v>
      </c>
      <c r="AR13" s="223">
        <f>IF(AQ13=0,"",AP13/AQ13)</f>
        <v>1.2</v>
      </c>
      <c r="AS13" s="173"/>
      <c r="AT13" s="141"/>
      <c r="AU13" s="178"/>
      <c r="AV13" s="183"/>
      <c r="AW13" s="187">
        <f>AP14*10000000-AQ14*100000+BJ13+BJ12</f>
        <v>99212009</v>
      </c>
      <c r="AX13" s="178"/>
      <c r="AY13" s="181">
        <f>IF(AW13&lt;AW16,7,6)</f>
        <v>6</v>
      </c>
      <c r="AZ13" s="178">
        <f>IF(AW13&lt;AW19,AY13,AY13-1)</f>
        <v>5</v>
      </c>
      <c r="BA13" s="181">
        <f>IF(AW13&lt;AW22,AZ13,AZ13-1)</f>
        <v>4</v>
      </c>
      <c r="BB13" s="178">
        <f>IF(AW13&lt;AW4,BA13,BA13-1)</f>
        <v>3</v>
      </c>
      <c r="BC13" s="181">
        <f>IF(AW13&lt;AW7,BB13,BB13-1)</f>
        <v>3</v>
      </c>
      <c r="BD13" s="178">
        <f>IF(AW13&lt;AW10,BC13,BC13-1)</f>
        <v>2</v>
      </c>
      <c r="BE13" s="181"/>
      <c r="BF13" s="178"/>
      <c r="BG13" s="181"/>
      <c r="BH13" s="178"/>
      <c r="BI13" s="178">
        <f>BH12+BH14</f>
        <v>10</v>
      </c>
      <c r="BJ13" s="178">
        <f>IF(AQ13&lt;&gt;0,ROUND(AP13/AQ13,1)*10000,AP13*10000)</f>
        <v>12000</v>
      </c>
      <c r="BK13" s="178">
        <f t="shared" si="3"/>
        <v>1.2</v>
      </c>
      <c r="BL13" s="179" t="s">
        <v>31</v>
      </c>
      <c r="BM13" s="185"/>
      <c r="BN13" s="185"/>
    </row>
    <row r="14" spans="1:66" ht="16.5" customHeight="1" thickBot="1">
      <c r="A14" s="13"/>
      <c r="C14" s="14"/>
      <c r="D14" s="15"/>
      <c r="E14" s="382"/>
      <c r="F14" s="353">
        <f>T72</f>
        <v>3</v>
      </c>
      <c r="G14" s="354">
        <f>U72</f>
        <v>0</v>
      </c>
      <c r="H14" s="215">
        <f>T73</f>
        <v>2</v>
      </c>
      <c r="I14" s="216">
        <f>U73</f>
        <v>1</v>
      </c>
      <c r="J14" s="353">
        <f>T74</f>
        <v>0</v>
      </c>
      <c r="K14" s="354">
        <f>U74</f>
        <v>3</v>
      </c>
      <c r="L14" s="215" t="s">
        <v>6</v>
      </c>
      <c r="M14" s="216" t="s">
        <v>6</v>
      </c>
      <c r="N14" s="253">
        <f>T75</f>
        <v>0</v>
      </c>
      <c r="O14" s="276">
        <f>U75</f>
        <v>0</v>
      </c>
      <c r="P14" s="268">
        <f>T76</f>
        <v>0</v>
      </c>
      <c r="Q14" s="269">
        <f>U76</f>
        <v>0</v>
      </c>
      <c r="R14" s="253">
        <f>T77</f>
        <v>0</v>
      </c>
      <c r="S14" s="254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5</v>
      </c>
      <c r="AM14" s="157">
        <f t="shared" si="5"/>
        <v>4</v>
      </c>
      <c r="AN14" s="157">
        <f>SUM(M5,M8,M11,M17,M20,M23,M26,M29,M32,M35)</f>
        <v>5</v>
      </c>
      <c r="AO14" s="158">
        <f>SUM(L5,L8,L11,L17,L20,L23,L26,L29,L32,L35)</f>
        <v>4</v>
      </c>
      <c r="AP14" s="170">
        <f t="shared" si="1"/>
        <v>10</v>
      </c>
      <c r="AQ14" s="171">
        <f t="shared" si="1"/>
        <v>8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1</v>
      </c>
      <c r="AY14" s="181">
        <f t="shared" ref="AY14:AY35" si="6">IF(AW14&lt;AW17,7,6)</f>
        <v>6</v>
      </c>
      <c r="AZ14" s="189">
        <f>IF(L10&lt;M10,1,0)</f>
        <v>1</v>
      </c>
      <c r="BA14" s="191">
        <f>IF(L16&lt;M16,1,0)</f>
        <v>0</v>
      </c>
      <c r="BB14" s="189">
        <f>IF(L19&lt;M19,1,0)</f>
        <v>0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8</v>
      </c>
      <c r="BI14" s="178"/>
      <c r="BJ14" s="178"/>
      <c r="BK14" s="178"/>
      <c r="BL14" s="178"/>
      <c r="BM14" s="185"/>
      <c r="BN14" s="185"/>
    </row>
    <row r="15" spans="1:66" ht="15.75" hidden="1" customHeight="1" thickBot="1">
      <c r="A15" s="13"/>
      <c r="C15" s="14"/>
      <c r="D15" s="15"/>
      <c r="E15" s="380"/>
      <c r="F15" s="323" t="str">
        <f>P83</f>
        <v/>
      </c>
      <c r="G15" s="324" t="str">
        <f>Q83</f>
        <v/>
      </c>
      <c r="H15" s="205" t="str">
        <f>P84</f>
        <v/>
      </c>
      <c r="I15" s="206" t="str">
        <f>Q84</f>
        <v/>
      </c>
      <c r="J15" s="295" t="str">
        <f>P85</f>
        <v/>
      </c>
      <c r="K15" s="296" t="str">
        <f>Q85</f>
        <v/>
      </c>
      <c r="L15" s="205" t="str">
        <f>P86</f>
        <v/>
      </c>
      <c r="M15" s="206" t="str">
        <f>Q86</f>
        <v/>
      </c>
      <c r="N15" s="280" t="s">
        <v>6</v>
      </c>
      <c r="O15" s="272" t="s">
        <v>6</v>
      </c>
      <c r="P15" s="260" t="str">
        <f>P87</f>
        <v/>
      </c>
      <c r="Q15" s="261" t="str">
        <f>Q87</f>
        <v/>
      </c>
      <c r="R15" s="280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0</v>
      </c>
      <c r="AM15" s="159">
        <f t="shared" si="7"/>
        <v>0</v>
      </c>
      <c r="AN15" s="143">
        <f>SUM(O3,O6,O9,O12,O18,O21,O24,O27,O30,O33)</f>
        <v>0</v>
      </c>
      <c r="AO15" s="144">
        <f>SUM(N3,N6,N9,N12,N18,N21,N24,N27,N30,N33)</f>
        <v>0</v>
      </c>
      <c r="AP15" s="169">
        <f t="shared" si="1"/>
        <v>0</v>
      </c>
      <c r="AQ15" s="164">
        <f t="shared" si="1"/>
        <v>0</v>
      </c>
      <c r="AR15" s="223" t="str">
        <f>IF(AQ15=0,"",AP15/AQ15)</f>
        <v/>
      </c>
      <c r="AS15" s="172"/>
      <c r="AT15" s="141" t="s">
        <v>40</v>
      </c>
      <c r="AU15" s="180"/>
      <c r="AV15" s="180"/>
      <c r="AW15" s="188"/>
      <c r="AX15" s="180">
        <f>IF(F16&gt;G16,1,0)</f>
        <v>0</v>
      </c>
      <c r="AY15" s="181">
        <f t="shared" si="6"/>
        <v>6</v>
      </c>
      <c r="AZ15" s="180">
        <f>IF(J16&gt;K16,1,0)</f>
        <v>0</v>
      </c>
      <c r="BA15" s="181">
        <f>IF(L16&gt;M16,1,0)</f>
        <v>0</v>
      </c>
      <c r="BB15" s="180">
        <f>IF(P16&gt;Q16,1,0)</f>
        <v>0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6</v>
      </c>
      <c r="BI15" s="178"/>
      <c r="BJ15" s="178">
        <f>IF(AQ15&lt;&gt;0,ROUND(AP15/AQ15,1)*10,AP15*10)</f>
        <v>0</v>
      </c>
      <c r="BK15" s="178">
        <f t="shared" si="3"/>
        <v>0</v>
      </c>
      <c r="BL15" s="179" t="s">
        <v>41</v>
      </c>
      <c r="BM15" s="185"/>
      <c r="BN15" s="185"/>
    </row>
    <row r="16" spans="1:66" ht="15.75" hidden="1" customHeight="1">
      <c r="A16" s="13"/>
      <c r="C16" s="14"/>
      <c r="D16" s="15"/>
      <c r="E16" s="381"/>
      <c r="F16" s="325" t="str">
        <f>R83</f>
        <v/>
      </c>
      <c r="G16" s="326" t="str">
        <f>S83</f>
        <v/>
      </c>
      <c r="H16" s="207" t="str">
        <f>R84</f>
        <v/>
      </c>
      <c r="I16" s="208" t="str">
        <f>S84</f>
        <v/>
      </c>
      <c r="J16" s="297" t="str">
        <f>R85</f>
        <v/>
      </c>
      <c r="K16" s="298" t="str">
        <f>S85</f>
        <v/>
      </c>
      <c r="L16" s="207" t="str">
        <f>R86</f>
        <v/>
      </c>
      <c r="M16" s="208" t="str">
        <f>S86</f>
        <v/>
      </c>
      <c r="N16" s="281" t="s">
        <v>6</v>
      </c>
      <c r="O16" s="275" t="s">
        <v>6</v>
      </c>
      <c r="P16" s="262" t="str">
        <f>R87</f>
        <v/>
      </c>
      <c r="Q16" s="263" t="str">
        <f>S87</f>
        <v/>
      </c>
      <c r="R16" s="28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0</v>
      </c>
      <c r="AC16" s="24">
        <f>BA93+BE93</f>
        <v>0</v>
      </c>
      <c r="AD16" s="24">
        <f>BB93+BF93</f>
        <v>0</v>
      </c>
      <c r="AE16" s="24">
        <f>BC93+BG93</f>
        <v>0</v>
      </c>
      <c r="AF16" s="24">
        <f>BD93+BH93</f>
        <v>0</v>
      </c>
      <c r="AG16" s="24">
        <f>AP16</f>
        <v>0</v>
      </c>
      <c r="AH16" s="24">
        <f>AQ16</f>
        <v>0</v>
      </c>
      <c r="AI16" s="161">
        <f>AP17</f>
        <v>0</v>
      </c>
      <c r="AJ16" s="161">
        <f>AQ17</f>
        <v>0</v>
      </c>
      <c r="AK16" s="24">
        <f>BD16</f>
        <v>5</v>
      </c>
      <c r="AL16" s="145">
        <f t="shared" si="7"/>
        <v>0</v>
      </c>
      <c r="AM16" s="145">
        <f t="shared" si="7"/>
        <v>0</v>
      </c>
      <c r="AN16" s="145">
        <f>SUM(O4,O7,O10,O13,O19,O22,O25,O28,O31,O34)</f>
        <v>0</v>
      </c>
      <c r="AO16" s="146">
        <f>SUM(N4,N7,N10,N13,N19,N22,N25,N28,N31,N34)</f>
        <v>0</v>
      </c>
      <c r="AP16" s="165">
        <f t="shared" si="1"/>
        <v>0</v>
      </c>
      <c r="AQ16" s="166">
        <f t="shared" si="1"/>
        <v>0</v>
      </c>
      <c r="AR16" s="223" t="str">
        <f>IF(AQ16=0,"",AP16/AQ16)</f>
        <v/>
      </c>
      <c r="AS16" s="173"/>
      <c r="AT16" s="141"/>
      <c r="AU16" s="180"/>
      <c r="AV16" s="182"/>
      <c r="AW16" s="187">
        <f>AP17*10000000-AQ17*100000+BJ16+BJ15</f>
        <v>0</v>
      </c>
      <c r="AX16" s="180"/>
      <c r="AY16" s="181">
        <f t="shared" si="6"/>
        <v>6</v>
      </c>
      <c r="AZ16" s="180">
        <f>IF(AW16&lt;AW22,AY16,AY16-1)</f>
        <v>5</v>
      </c>
      <c r="BA16" s="181">
        <f>IF(AW16&lt;AW4,AZ16,AZ16-1)</f>
        <v>5</v>
      </c>
      <c r="BB16" s="180">
        <f>IF(AW16&lt;AW7,BA16,BA16-1)</f>
        <v>5</v>
      </c>
      <c r="BC16" s="181">
        <f>IF(AW16&lt;AW10,BB16,BB16-1)</f>
        <v>5</v>
      </c>
      <c r="BD16" s="180">
        <f>IF(AW16&lt;AW13,BC16,BC16-1)</f>
        <v>5</v>
      </c>
      <c r="BE16" s="181"/>
      <c r="BF16" s="180"/>
      <c r="BG16" s="181"/>
      <c r="BH16" s="180"/>
      <c r="BI16" s="178">
        <f>BH15+BH17</f>
        <v>12</v>
      </c>
      <c r="BJ16" s="178">
        <f>IF(AQ16&lt;&gt;0,ROUND(AP16/AQ16,1)*10000,AP16*10000)</f>
        <v>0</v>
      </c>
      <c r="BK16" s="178">
        <f t="shared" si="3"/>
        <v>0</v>
      </c>
      <c r="BL16" s="179" t="s">
        <v>31</v>
      </c>
      <c r="BM16" s="185"/>
      <c r="BN16" s="185"/>
    </row>
    <row r="17" spans="1:67" ht="16.5" hidden="1" customHeight="1" thickBot="1">
      <c r="A17" s="13"/>
      <c r="C17" s="14"/>
      <c r="D17" s="15"/>
      <c r="E17" s="382"/>
      <c r="F17" s="327">
        <f>T83</f>
        <v>0</v>
      </c>
      <c r="G17" s="328">
        <f>U83</f>
        <v>0</v>
      </c>
      <c r="H17" s="215">
        <f>T84</f>
        <v>0</v>
      </c>
      <c r="I17" s="216">
        <f>U84</f>
        <v>0</v>
      </c>
      <c r="J17" s="301">
        <f>T85</f>
        <v>0</v>
      </c>
      <c r="K17" s="302">
        <f>U85</f>
        <v>0</v>
      </c>
      <c r="L17" s="215">
        <f>T86</f>
        <v>0</v>
      </c>
      <c r="M17" s="216">
        <f>U86</f>
        <v>0</v>
      </c>
      <c r="N17" s="253" t="s">
        <v>6</v>
      </c>
      <c r="O17" s="276" t="s">
        <v>6</v>
      </c>
      <c r="P17" s="268">
        <f>T87</f>
        <v>0</v>
      </c>
      <c r="Q17" s="269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0</v>
      </c>
      <c r="AM17" s="157">
        <f t="shared" si="7"/>
        <v>0</v>
      </c>
      <c r="AN17" s="157">
        <f>SUM(O5,O8,O11,O14,O20,O23,O26,O29,O32,O35)</f>
        <v>0</v>
      </c>
      <c r="AO17" s="158">
        <f>SUM(N5,N8,N11,N14,N20,N23,N26,N29,N32,N35)</f>
        <v>0</v>
      </c>
      <c r="AP17" s="170">
        <f t="shared" si="1"/>
        <v>0</v>
      </c>
      <c r="AQ17" s="171">
        <f t="shared" si="1"/>
        <v>0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0</v>
      </c>
      <c r="AY17" s="181">
        <f t="shared" si="6"/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6</v>
      </c>
      <c r="BI17" s="178"/>
      <c r="BJ17" s="178"/>
      <c r="BK17" s="178"/>
      <c r="BL17" s="178"/>
      <c r="BM17" s="185"/>
      <c r="BN17" s="185"/>
    </row>
    <row r="18" spans="1:67" ht="15.75" hidden="1" customHeight="1" thickBot="1">
      <c r="A18" s="13"/>
      <c r="C18" s="14"/>
      <c r="D18" s="15"/>
      <c r="E18" s="380"/>
      <c r="F18" s="283" t="str">
        <f>P94</f>
        <v/>
      </c>
      <c r="G18" s="17" t="str">
        <f>Q94</f>
        <v/>
      </c>
      <c r="H18" s="18" t="str">
        <f>P95</f>
        <v/>
      </c>
      <c r="I18" s="20" t="str">
        <f>Q95</f>
        <v/>
      </c>
      <c r="J18" s="16" t="str">
        <f>P96</f>
        <v/>
      </c>
      <c r="K18" s="17" t="str">
        <f>Q96</f>
        <v/>
      </c>
      <c r="L18" s="18" t="str">
        <f>P97</f>
        <v/>
      </c>
      <c r="M18" s="20" t="str">
        <f>Q97</f>
        <v/>
      </c>
      <c r="N18" s="16" t="str">
        <f>P98</f>
        <v/>
      </c>
      <c r="O18" s="17" t="str">
        <f>Q98</f>
        <v/>
      </c>
      <c r="P18" s="205" t="s">
        <v>6</v>
      </c>
      <c r="Q18" s="206" t="s">
        <v>6</v>
      </c>
      <c r="R18" s="280" t="str">
        <f>P99</f>
        <v/>
      </c>
      <c r="S18" s="238" t="str">
        <f>Q99</f>
        <v/>
      </c>
      <c r="T18" s="239"/>
      <c r="U18" s="240"/>
      <c r="V18" s="19" t="str">
        <f>P101</f>
        <v/>
      </c>
      <c r="W18" s="21" t="str">
        <f>Q101</f>
        <v/>
      </c>
      <c r="X18" s="22" t="str">
        <f>P102</f>
        <v/>
      </c>
      <c r="Y18" s="70" t="str">
        <f>Q102</f>
        <v/>
      </c>
      <c r="Z18" s="71" t="str">
        <f>P103</f>
        <v/>
      </c>
      <c r="AA18" s="71" t="str">
        <f>Q103</f>
        <v/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>
        <f t="shared" ref="AL18:AM20" si="8">SUM(F18,H18,J18,L18,N18,R18,T18,V18,X18,Z18)</f>
        <v>0</v>
      </c>
      <c r="AM18" s="159">
        <f t="shared" si="8"/>
        <v>0</v>
      </c>
      <c r="AN18" s="143">
        <f>SUM(Q3,Q6,Q9,Q12,Q15,Q21,Q24,Q27,Q30,Q33)</f>
        <v>0</v>
      </c>
      <c r="AO18" s="144">
        <f>SUM(P3,P6,P9,P12,P15,P21,P24,P27,P30,P33)</f>
        <v>0</v>
      </c>
      <c r="AP18" s="169">
        <f t="shared" si="1"/>
        <v>0</v>
      </c>
      <c r="AQ18" s="164">
        <f t="shared" si="1"/>
        <v>0</v>
      </c>
      <c r="AR18" s="223" t="str">
        <f>IF(AQ18=0,"",AP18/AQ18)</f>
        <v/>
      </c>
      <c r="AS18" s="172"/>
      <c r="AT18" s="141" t="s">
        <v>40</v>
      </c>
      <c r="AU18" s="178"/>
      <c r="AV18" s="178"/>
      <c r="AW18" s="188"/>
      <c r="AX18" s="178">
        <f>IF(F19&gt;G19,1,0)</f>
        <v>0</v>
      </c>
      <c r="AY18" s="181">
        <f t="shared" si="6"/>
        <v>6</v>
      </c>
      <c r="AZ18" s="178">
        <f>IF(J19&gt;K19,1,0)</f>
        <v>0</v>
      </c>
      <c r="BA18" s="181">
        <f>IF(L19&gt;M19,1,0)</f>
        <v>0</v>
      </c>
      <c r="BB18" s="178">
        <f>IF(N19&gt;O19,1,0)</f>
        <v>0</v>
      </c>
      <c r="BC18" s="181">
        <f>IF(R19&gt;S19,1,0)</f>
        <v>0</v>
      </c>
      <c r="BD18" s="178"/>
      <c r="BE18" s="181"/>
      <c r="BF18" s="178"/>
      <c r="BG18" s="181"/>
      <c r="BH18" s="178">
        <f>SUM(AX18:BG18)</f>
        <v>6</v>
      </c>
      <c r="BI18" s="178"/>
      <c r="BJ18" s="178">
        <f>IF(AQ18&lt;&gt;0,ROUND(AP18/AQ18,1)*10,AP18*10)</f>
        <v>0</v>
      </c>
      <c r="BK18" s="178">
        <f t="shared" si="3"/>
        <v>0</v>
      </c>
      <c r="BL18" s="179" t="s">
        <v>41</v>
      </c>
      <c r="BM18" s="185"/>
      <c r="BN18" s="185"/>
    </row>
    <row r="19" spans="1:67" ht="15.75" hidden="1" customHeight="1">
      <c r="A19" s="13"/>
      <c r="C19" s="14"/>
      <c r="D19" s="15"/>
      <c r="E19" s="381"/>
      <c r="F19" s="29" t="str">
        <f>R94</f>
        <v/>
      </c>
      <c r="G19" s="30" t="str">
        <f>S94</f>
        <v/>
      </c>
      <c r="H19" s="31" t="str">
        <f>R95</f>
        <v/>
      </c>
      <c r="I19" s="34" t="str">
        <f>S95</f>
        <v/>
      </c>
      <c r="J19" s="29" t="str">
        <f>R96</f>
        <v/>
      </c>
      <c r="K19" s="30" t="str">
        <f>S96</f>
        <v/>
      </c>
      <c r="L19" s="31" t="str">
        <f>R97</f>
        <v/>
      </c>
      <c r="M19" s="34" t="str">
        <f>S97</f>
        <v/>
      </c>
      <c r="N19" s="29" t="str">
        <f>R98</f>
        <v/>
      </c>
      <c r="O19" s="30" t="str">
        <f>S98</f>
        <v/>
      </c>
      <c r="P19" s="207" t="s">
        <v>6</v>
      </c>
      <c r="Q19" s="208" t="s">
        <v>6</v>
      </c>
      <c r="R19" s="281" t="str">
        <f>R99</f>
        <v/>
      </c>
      <c r="S19" s="242" t="str">
        <f>S99</f>
        <v/>
      </c>
      <c r="T19" s="243"/>
      <c r="U19" s="244"/>
      <c r="V19" s="33" t="str">
        <f>R101</f>
        <v/>
      </c>
      <c r="W19" s="35" t="str">
        <f>S101</f>
        <v/>
      </c>
      <c r="X19" s="36" t="str">
        <f>R102</f>
        <v/>
      </c>
      <c r="Y19" s="23" t="str">
        <f>S102</f>
        <v/>
      </c>
      <c r="Z19" s="24" t="str">
        <f>R103</f>
        <v/>
      </c>
      <c r="AA19" s="24" t="str">
        <f>S103</f>
        <v/>
      </c>
      <c r="AB19" s="24">
        <f>BI104</f>
        <v>0</v>
      </c>
      <c r="AC19" s="24">
        <f>BA104+BE104</f>
        <v>0</v>
      </c>
      <c r="AD19" s="24">
        <f>BB104+BF104</f>
        <v>0</v>
      </c>
      <c r="AE19" s="24">
        <f>BC104+BG104</f>
        <v>0</v>
      </c>
      <c r="AF19" s="24">
        <f>BD104+BH104</f>
        <v>0</v>
      </c>
      <c r="AG19" s="24">
        <f>AP19</f>
        <v>0</v>
      </c>
      <c r="AH19" s="24">
        <f>AQ19</f>
        <v>0</v>
      </c>
      <c r="AI19" s="161">
        <f>AP20</f>
        <v>0</v>
      </c>
      <c r="AJ19" s="161">
        <f>AQ20</f>
        <v>0</v>
      </c>
      <c r="AK19" s="24">
        <f>BD19</f>
        <v>5</v>
      </c>
      <c r="AL19" s="145">
        <f t="shared" si="8"/>
        <v>0</v>
      </c>
      <c r="AM19" s="145">
        <f t="shared" si="8"/>
        <v>0</v>
      </c>
      <c r="AN19" s="145">
        <f>SUM(Q4,Q7,Q10,Q13,Q16,Q22,Q25,Q28,Q31,Q34)</f>
        <v>0</v>
      </c>
      <c r="AO19" s="146">
        <f>SUM(P4,P7,P10,P13,P16,P22,P25,P28,P31,P34)</f>
        <v>0</v>
      </c>
      <c r="AP19" s="165">
        <f t="shared" si="1"/>
        <v>0</v>
      </c>
      <c r="AQ19" s="166">
        <f t="shared" si="1"/>
        <v>0</v>
      </c>
      <c r="AR19" s="223" t="str">
        <f>IF(AQ19=0,"",AP19/AQ19)</f>
        <v/>
      </c>
      <c r="AS19" s="173"/>
      <c r="AT19" s="141"/>
      <c r="AU19" s="178"/>
      <c r="AV19" s="183"/>
      <c r="AW19" s="187">
        <f>AP20*10000000-AQ20*100000+BJ19+BJ18</f>
        <v>0</v>
      </c>
      <c r="AX19" s="178"/>
      <c r="AY19" s="181">
        <f t="shared" si="6"/>
        <v>6</v>
      </c>
      <c r="AZ19" s="178">
        <f>IF(AW19&lt;AW4,AY19,AY19-1)</f>
        <v>6</v>
      </c>
      <c r="BA19" s="181">
        <f>IF(AW19&lt;AW7,AZ19,AZ19-1)</f>
        <v>6</v>
      </c>
      <c r="BB19" s="178">
        <f>IF(AW19&lt;AW10,BA19,BA19-1)</f>
        <v>6</v>
      </c>
      <c r="BC19" s="181">
        <f>IF(AW19&lt;AW13,BB19,BB19-1)</f>
        <v>6</v>
      </c>
      <c r="BD19" s="178">
        <f>IF(AW19&lt;AW16,BC19,BC19-1)</f>
        <v>5</v>
      </c>
      <c r="BE19" s="181"/>
      <c r="BF19" s="178"/>
      <c r="BG19" s="181"/>
      <c r="BH19" s="178"/>
      <c r="BI19" s="178">
        <f>BH18+BH20</f>
        <v>12</v>
      </c>
      <c r="BJ19" s="178">
        <f>IF(AQ19&lt;&gt;0,ROUND(AP19/AQ19,1)*10000,AP19*10000)</f>
        <v>0</v>
      </c>
      <c r="BK19" s="178">
        <f t="shared" si="3"/>
        <v>0</v>
      </c>
      <c r="BL19" s="179" t="s">
        <v>31</v>
      </c>
      <c r="BM19" s="185"/>
      <c r="BN19" s="185"/>
    </row>
    <row r="20" spans="1:67" ht="16.5" hidden="1" customHeight="1" thickBot="1">
      <c r="A20" s="13"/>
      <c r="C20" s="14"/>
      <c r="D20" s="15"/>
      <c r="E20" s="382"/>
      <c r="F20" s="77">
        <f>T94</f>
        <v>0</v>
      </c>
      <c r="G20" s="78">
        <f>U94</f>
        <v>0</v>
      </c>
      <c r="H20" s="79">
        <f>T95</f>
        <v>0</v>
      </c>
      <c r="I20" s="80">
        <f>U95</f>
        <v>0</v>
      </c>
      <c r="J20" s="77">
        <f>T96</f>
        <v>0</v>
      </c>
      <c r="K20" s="78">
        <f>U96</f>
        <v>0</v>
      </c>
      <c r="L20" s="79">
        <f>T97</f>
        <v>0</v>
      </c>
      <c r="M20" s="80">
        <f>U97</f>
        <v>0</v>
      </c>
      <c r="N20" s="77">
        <f>T98</f>
        <v>0</v>
      </c>
      <c r="O20" s="78">
        <f>U98</f>
        <v>0</v>
      </c>
      <c r="P20" s="215" t="s">
        <v>6</v>
      </c>
      <c r="Q20" s="216" t="s">
        <v>6</v>
      </c>
      <c r="R20" s="253">
        <f>T99</f>
        <v>0</v>
      </c>
      <c r="S20" s="254">
        <f>U99</f>
        <v>0</v>
      </c>
      <c r="T20" s="255"/>
      <c r="U20" s="256"/>
      <c r="V20" s="83">
        <f>T101</f>
        <v>0</v>
      </c>
      <c r="W20" s="81">
        <f>U101</f>
        <v>0</v>
      </c>
      <c r="X20" s="82">
        <f>T102</f>
        <v>0</v>
      </c>
      <c r="Y20" s="53">
        <f>U102</f>
        <v>0</v>
      </c>
      <c r="Z20" s="54">
        <f>T103</f>
        <v>0</v>
      </c>
      <c r="AA20" s="54">
        <f>U103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>
        <f t="shared" si="8"/>
        <v>0</v>
      </c>
      <c r="AM20" s="157">
        <f t="shared" si="8"/>
        <v>0</v>
      </c>
      <c r="AN20" s="157">
        <f>SUM(Q5,Q8,Q11,Q14,Q17,Q23,Q26,Q29,Q32,Q35)</f>
        <v>0</v>
      </c>
      <c r="AO20" s="158">
        <f>SUM(P5,P8,P11,P14,P17,P23,P26,P29,P32,P35)</f>
        <v>0</v>
      </c>
      <c r="AP20" s="170">
        <f t="shared" si="1"/>
        <v>0</v>
      </c>
      <c r="AQ20" s="171">
        <f t="shared" si="1"/>
        <v>0</v>
      </c>
      <c r="AR20" s="224"/>
      <c r="AS20" s="174"/>
      <c r="AT20" s="201" t="s">
        <v>42</v>
      </c>
      <c r="AU20" s="189"/>
      <c r="AV20" s="189"/>
      <c r="AW20" s="190"/>
      <c r="AX20" s="189">
        <f>IF(P4&lt;Q4,1,0)</f>
        <v>0</v>
      </c>
      <c r="AY20" s="181">
        <f t="shared" si="6"/>
        <v>6</v>
      </c>
      <c r="AZ20" s="189">
        <f>IF(P10&lt;Q10,1,0)</f>
        <v>0</v>
      </c>
      <c r="BA20" s="191">
        <f>IF(P13&lt;Q13,1,0)</f>
        <v>0</v>
      </c>
      <c r="BB20" s="189">
        <f>IF(T4&lt;U4,1,0)</f>
        <v>0</v>
      </c>
      <c r="BC20" s="191">
        <f>IF(T4&lt;U4,1,0)</f>
        <v>0</v>
      </c>
      <c r="BD20" s="189"/>
      <c r="BE20" s="181"/>
      <c r="BF20" s="178"/>
      <c r="BG20" s="181"/>
      <c r="BH20" s="178">
        <f>SUM(AX20:BG20)</f>
        <v>6</v>
      </c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83" t="str">
        <f>P105</f>
        <v/>
      </c>
      <c r="G21" s="278" t="str">
        <f>Q105</f>
        <v/>
      </c>
      <c r="H21" s="18" t="str">
        <f>P106</f>
        <v/>
      </c>
      <c r="I21" s="20" t="str">
        <f>Q106</f>
        <v/>
      </c>
      <c r="J21" s="283" t="str">
        <f>P107</f>
        <v/>
      </c>
      <c r="K21" s="278" t="str">
        <f>Q107</f>
        <v/>
      </c>
      <c r="L21" s="18" t="str">
        <f>P108</f>
        <v/>
      </c>
      <c r="M21" s="20" t="str">
        <f>Q108</f>
        <v/>
      </c>
      <c r="N21" s="16" t="str">
        <f>P109</f>
        <v/>
      </c>
      <c r="O21" s="17" t="str">
        <f>Q109</f>
        <v/>
      </c>
      <c r="P21" s="18" t="str">
        <f>P110</f>
        <v/>
      </c>
      <c r="Q21" s="20" t="str">
        <f>Q110</f>
        <v/>
      </c>
      <c r="R21" s="16" t="s">
        <v>6</v>
      </c>
      <c r="S21" s="21" t="s">
        <v>6</v>
      </c>
      <c r="T21" s="192"/>
      <c r="U21" s="194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9">SUM(F21,H21,J21,L21,N21,P21,T21,V21,X21,Z21)</f>
        <v>0</v>
      </c>
      <c r="AM21" s="143">
        <f t="shared" si="9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>
      <c r="A22" s="13"/>
      <c r="C22" s="14"/>
      <c r="D22" s="15"/>
      <c r="E22" s="381"/>
      <c r="F22" s="212" t="str">
        <f>R105</f>
        <v/>
      </c>
      <c r="G22" s="279" t="str">
        <f>S105</f>
        <v/>
      </c>
      <c r="H22" s="31" t="str">
        <f>R106</f>
        <v/>
      </c>
      <c r="I22" s="34" t="str">
        <f>S106</f>
        <v/>
      </c>
      <c r="J22" s="212" t="str">
        <f>R107</f>
        <v/>
      </c>
      <c r="K22" s="279" t="str">
        <f>S107</f>
        <v/>
      </c>
      <c r="L22" s="31" t="str">
        <f>R108</f>
        <v/>
      </c>
      <c r="M22" s="34" t="str">
        <f>S108</f>
        <v/>
      </c>
      <c r="N22" s="29" t="str">
        <f>R109</f>
        <v/>
      </c>
      <c r="O22" s="30" t="str">
        <f>S109</f>
        <v/>
      </c>
      <c r="P22" s="31" t="str">
        <f>R110</f>
        <v/>
      </c>
      <c r="Q22" s="34" t="str">
        <f>S110</f>
        <v/>
      </c>
      <c r="R22" s="29" t="s">
        <v>6</v>
      </c>
      <c r="S22" s="35" t="s">
        <v>6</v>
      </c>
      <c r="T22" s="195"/>
      <c r="U22" s="196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5</v>
      </c>
      <c r="AL22" s="142">
        <f t="shared" si="9"/>
        <v>0</v>
      </c>
      <c r="AM22" s="142">
        <f t="shared" si="9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6</v>
      </c>
      <c r="BD22" s="180">
        <f>IF(AW22&lt;AW19,BC22,BC22-1)</f>
        <v>5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222">
        <f>T105</f>
        <v>0</v>
      </c>
      <c r="G23" s="214">
        <f>U105</f>
        <v>0</v>
      </c>
      <c r="H23" s="46">
        <f>T106</f>
        <v>0</v>
      </c>
      <c r="I23" s="49">
        <f>U106</f>
        <v>0</v>
      </c>
      <c r="J23" s="222">
        <f>T107</f>
        <v>0</v>
      </c>
      <c r="K23" s="214">
        <f>U107</f>
        <v>0</v>
      </c>
      <c r="L23" s="46">
        <f>T108</f>
        <v>0</v>
      </c>
      <c r="M23" s="49">
        <f>U108</f>
        <v>0</v>
      </c>
      <c r="N23" s="44">
        <f>T109</f>
        <v>0</v>
      </c>
      <c r="O23" s="45">
        <f>U109</f>
        <v>0</v>
      </c>
      <c r="P23" s="46">
        <f>T110</f>
        <v>0</v>
      </c>
      <c r="Q23" s="49">
        <f>U110</f>
        <v>0</v>
      </c>
      <c r="R23" s="44" t="s">
        <v>6</v>
      </c>
      <c r="S23" s="50" t="s">
        <v>6</v>
      </c>
      <c r="T23" s="197"/>
      <c r="U23" s="193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9"/>
        <v>0</v>
      </c>
      <c r="AM23" s="160">
        <f t="shared" si="9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10">SUM(F24,H24,J24,L24,N24,P24,R24,V24,X24,Z24)</f>
        <v>0</v>
      </c>
      <c r="AM24" s="73">
        <f t="shared" si="10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1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1</v>
      </c>
      <c r="AL25" s="37">
        <f t="shared" si="10"/>
        <v>0</v>
      </c>
      <c r="AM25" s="37">
        <f t="shared" si="10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3</v>
      </c>
      <c r="BG25" s="28">
        <f>IF(AW25&lt;AW19,BF25,BF25-1)</f>
        <v>2</v>
      </c>
      <c r="BH25" s="14">
        <f>IF(AW25&lt;AW22,BG25,BG25-1)</f>
        <v>1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10"/>
        <v>0</v>
      </c>
      <c r="AM26" s="56">
        <f t="shared" si="10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1">SUM(F27,H27,J27,L27,N27,P27,R27,T27,X27,Z27)</f>
        <v>0</v>
      </c>
      <c r="AM27" s="73">
        <f t="shared" si="11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1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1</v>
      </c>
      <c r="AL28" s="37">
        <f t="shared" si="11"/>
        <v>0</v>
      </c>
      <c r="AM28" s="37">
        <f t="shared" si="11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4</v>
      </c>
      <c r="BF28" s="27">
        <f>IF(AW28&lt;AW19,BE28,BE28-1)</f>
        <v>3</v>
      </c>
      <c r="BG28" s="28">
        <f>IF(AW28&lt;AW22,BF28,BF28-1)</f>
        <v>2</v>
      </c>
      <c r="BH28" s="27">
        <f>IF(AW28&lt;AW25,BG28,BG28-1)</f>
        <v>1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1"/>
        <v>0</v>
      </c>
      <c r="AM29" s="84">
        <f t="shared" si="11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2">SUM(F30,H30,J30,L30,N30,P30,R30,T30,V30,Z30)</f>
        <v>0</v>
      </c>
      <c r="AM30" s="73">
        <f t="shared" si="12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1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1</v>
      </c>
      <c r="AL31" s="37">
        <f t="shared" si="12"/>
        <v>0</v>
      </c>
      <c r="AM31" s="37">
        <f t="shared" si="12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5</v>
      </c>
      <c r="BE31" s="28">
        <f>IF(AW31&lt;AW19,BD31,BD31-1)</f>
        <v>4</v>
      </c>
      <c r="BF31" s="87">
        <f>IF(AW31&lt;AW22,BE31,BE31-1)</f>
        <v>3</v>
      </c>
      <c r="BG31" s="28">
        <f>IF(AW31&lt;AW25,BF31,BF31-1)</f>
        <v>2</v>
      </c>
      <c r="BH31" s="87">
        <f>IF(AW31&lt;AW28,BG31,BG31-1)</f>
        <v>1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2"/>
        <v>0</v>
      </c>
      <c r="AM32" s="56">
        <f t="shared" si="12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5.75" hidden="1" customHeight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3">SUM(F33,H33,J33,L33,N33,P33,R33,T33,V33,X33)</f>
        <v>0</v>
      </c>
      <c r="AM33" s="73">
        <f t="shared" si="13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0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5.75" hidden="1" customHeight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0</v>
      </c>
      <c r="AL34" s="37">
        <f t="shared" si="13"/>
        <v>0</v>
      </c>
      <c r="AM34" s="37">
        <f t="shared" si="13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5</v>
      </c>
      <c r="BD34" s="27">
        <f>IF(AW34&lt;AW19,BC34,BC34-1)</f>
        <v>4</v>
      </c>
      <c r="BE34" s="28">
        <f>IF(AW34&lt;AW22,BD34,BD34-1)</f>
        <v>3</v>
      </c>
      <c r="BF34" s="27">
        <f>IF(AW34&lt;AW25,BE34,BE34-1)</f>
        <v>2</v>
      </c>
      <c r="BG34" s="28">
        <f>IF(AW34&lt;AW28,BF34,BF34-1)</f>
        <v>1</v>
      </c>
      <c r="BH34" s="27">
        <f>IF(AW34&lt;AW31,BG34,BG34-1)</f>
        <v>0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5" hidden="1" customHeight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3"/>
        <v>0</v>
      </c>
      <c r="AM35" s="56">
        <f t="shared" si="13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75" customHeight="1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 ht="12.75" customHeight="1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3.5" customHeight="1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3.5" customHeight="1" thickBot="1">
      <c r="A39" s="93"/>
      <c r="B39" s="136">
        <v>43403</v>
      </c>
      <c r="C39" s="94"/>
      <c r="D39" s="227" t="str">
        <f>E3</f>
        <v>VC Feuerball Kaiserslautern</v>
      </c>
      <c r="E39" s="228" t="str">
        <f>E6</f>
        <v>SV Miesau (A)</v>
      </c>
      <c r="F39" s="95">
        <v>12</v>
      </c>
      <c r="G39" s="96">
        <v>25</v>
      </c>
      <c r="H39" s="97">
        <v>26</v>
      </c>
      <c r="I39" s="98">
        <v>28</v>
      </c>
      <c r="J39" s="95">
        <v>5</v>
      </c>
      <c r="K39" s="96">
        <v>25</v>
      </c>
      <c r="L39" s="97"/>
      <c r="M39" s="98"/>
      <c r="N39" s="95"/>
      <c r="O39" s="96"/>
      <c r="P39" s="99">
        <f>IF(F39="","",F39+H39+J39+L39+N39)</f>
        <v>43</v>
      </c>
      <c r="Q39" s="100">
        <f>IF(G39="","",G39+I39+K39+M39+O39)</f>
        <v>78</v>
      </c>
      <c r="R39" s="101">
        <f>IF(F39="","",AQ39+AS39+AU39+AW39+AY39)</f>
        <v>0</v>
      </c>
      <c r="S39" s="102">
        <f t="shared" ref="S39:S48" si="14">IF(G39="","",AR39+AT39+AV39+AX39+AZ39)</f>
        <v>3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 t="str">
        <f t="shared" ref="AM39:AM48" ca="1" si="15">IF(U39&lt;&gt;"","",IF(C39&lt;&gt;"","verlegt",IF(B39&lt;TODAY(),"offen","")))</f>
        <v/>
      </c>
      <c r="AN39" s="374"/>
      <c r="AO39" s="375" t="str">
        <f ca="1">IF(U39&lt;&gt;"","",IF(C39="","",IF(C39&lt;TODAY(),"offen","")))</f>
        <v/>
      </c>
      <c r="AP39" s="375"/>
      <c r="AQ39" s="105">
        <f>IF(F39&gt;G39,1,0)</f>
        <v>0</v>
      </c>
      <c r="AR39" s="105">
        <f t="shared" ref="AR39:AR48" si="16">IF(G39&gt;F39,1,0)</f>
        <v>1</v>
      </c>
      <c r="AS39" s="14">
        <f t="shared" ref="AS39:AS48" si="17">IF(H39&gt;I39,1,0)</f>
        <v>0</v>
      </c>
      <c r="AT39" s="204">
        <f t="shared" ref="AT39:AT48" si="18">IF(I39&gt;H39,1,0)</f>
        <v>1</v>
      </c>
      <c r="AU39" s="105">
        <f t="shared" ref="AU39:AU48" si="19">IF(J39&gt;K39,1,0)</f>
        <v>0</v>
      </c>
      <c r="AV39" s="105">
        <f t="shared" ref="AV39:AV48" si="20">IF(K39&gt;J39,1,0)</f>
        <v>1</v>
      </c>
      <c r="AW39" s="14">
        <f t="shared" ref="AW39:AW48" si="21">IF(L39&gt;M39,1,0)</f>
        <v>0</v>
      </c>
      <c r="AX39" s="14">
        <f t="shared" ref="AX39:AX48" si="22">IF(M39&gt;L39,1,0)</f>
        <v>0</v>
      </c>
      <c r="AY39" s="105">
        <f t="shared" ref="AY39:AY48" si="23">IF(N39&gt;O39,1,0)</f>
        <v>0</v>
      </c>
      <c r="AZ39" s="105">
        <f t="shared" ref="AZ39:AZ48" si="24">IF(O39&gt;N39,1,0)</f>
        <v>0</v>
      </c>
      <c r="BA39" s="12">
        <f>IF(T39=3,1,0)</f>
        <v>0</v>
      </c>
      <c r="BB39" s="12">
        <f>IF(T39=2,1,0)</f>
        <v>0</v>
      </c>
      <c r="BC39" s="12">
        <f>IF(T39=1,1,0)</f>
        <v>0</v>
      </c>
      <c r="BD39" s="12">
        <f>IF(AND(T39=0,U39&lt;&gt;0),1,0)</f>
        <v>1</v>
      </c>
      <c r="BE39" s="12">
        <f>IF(U50=3,1,0)</f>
        <v>0</v>
      </c>
      <c r="BF39" s="12">
        <f>IF(U50=2,1,0)</f>
        <v>0</v>
      </c>
      <c r="BG39" s="12">
        <f>IF(U50=1,1,0)</f>
        <v>0</v>
      </c>
      <c r="BH39" s="12">
        <f>IF(AND(U50=0,T50&lt;&gt;0),1,0)</f>
        <v>1</v>
      </c>
      <c r="BI39" s="14"/>
    </row>
    <row r="40" spans="1:64" ht="13.5" customHeight="1" thickBot="1">
      <c r="A40" s="106"/>
      <c r="B40" s="137">
        <v>43487</v>
      </c>
      <c r="C40" s="107"/>
      <c r="D40" s="229" t="str">
        <f>D39</f>
        <v>VC Feuerball Kaiserslautern</v>
      </c>
      <c r="E40" s="230" t="str">
        <f>E9</f>
        <v>TV Otterberg</v>
      </c>
      <c r="F40" s="108">
        <v>25</v>
      </c>
      <c r="G40" s="109">
        <v>17</v>
      </c>
      <c r="H40" s="110">
        <v>23</v>
      </c>
      <c r="I40" s="111">
        <v>25</v>
      </c>
      <c r="J40" s="108">
        <v>25</v>
      </c>
      <c r="K40" s="109">
        <v>21</v>
      </c>
      <c r="L40" s="110">
        <v>22</v>
      </c>
      <c r="M40" s="111">
        <v>25</v>
      </c>
      <c r="N40" s="108">
        <v>8</v>
      </c>
      <c r="O40" s="109">
        <v>15</v>
      </c>
      <c r="P40" s="112">
        <f t="shared" ref="P40:Q48" si="25">IF(F40="","",F40+H40+J40+L40+N40)</f>
        <v>103</v>
      </c>
      <c r="Q40" s="113">
        <f t="shared" si="25"/>
        <v>103</v>
      </c>
      <c r="R40" s="114">
        <f t="shared" ref="R40:R48" si="26">IF(F40="","",AQ40+AS40+AU40+AW40+AY40)</f>
        <v>2</v>
      </c>
      <c r="S40" s="115">
        <f t="shared" si="14"/>
        <v>3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1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2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7" t="str">
        <f t="shared" ca="1" si="15"/>
        <v/>
      </c>
      <c r="AN40" s="367"/>
      <c r="AO40" s="368" t="str">
        <f t="shared" ref="AO40:AO48" ca="1" si="27">IF(U40&lt;&gt;"","",IF(C40="","",IF(C40&lt;TODAY(),"offen","")))</f>
        <v/>
      </c>
      <c r="AP40" s="368"/>
      <c r="AQ40" s="105">
        <f t="shared" ref="AQ40:AQ48" si="28">IF(F40&gt;G40,1,0)</f>
        <v>1</v>
      </c>
      <c r="AR40" s="105">
        <f t="shared" si="16"/>
        <v>0</v>
      </c>
      <c r="AS40" s="14">
        <f t="shared" si="17"/>
        <v>0</v>
      </c>
      <c r="AT40" s="204">
        <f t="shared" si="18"/>
        <v>1</v>
      </c>
      <c r="AU40" s="105">
        <f t="shared" si="19"/>
        <v>1</v>
      </c>
      <c r="AV40" s="105">
        <f t="shared" si="20"/>
        <v>0</v>
      </c>
      <c r="AW40" s="14">
        <f t="shared" si="21"/>
        <v>0</v>
      </c>
      <c r="AX40" s="14">
        <f t="shared" si="22"/>
        <v>1</v>
      </c>
      <c r="AY40" s="105">
        <f t="shared" si="23"/>
        <v>0</v>
      </c>
      <c r="AZ40" s="105">
        <f t="shared" si="24"/>
        <v>1</v>
      </c>
      <c r="BA40" s="12">
        <f t="shared" ref="BA40:BA103" si="29">IF(T40=3,1,0)</f>
        <v>0</v>
      </c>
      <c r="BB40" s="12">
        <f t="shared" ref="BB40:BB103" si="30">IF(T40=2,1,0)</f>
        <v>0</v>
      </c>
      <c r="BC40" s="12">
        <f t="shared" ref="BC40:BC103" si="31">IF(T40=1,1,0)</f>
        <v>1</v>
      </c>
      <c r="BD40" s="12">
        <f>IF(AND(T40=0,U40&lt;&gt;0),1,0)</f>
        <v>0</v>
      </c>
      <c r="BE40" s="12">
        <f>IF(U61=3,1,0)</f>
        <v>0</v>
      </c>
      <c r="BF40" s="12">
        <f>IF(U61=2,1,0)</f>
        <v>0</v>
      </c>
      <c r="BG40" s="12">
        <f>IF(U61=1,1,0)</f>
        <v>0</v>
      </c>
      <c r="BH40" s="12">
        <f>IF(AND(U61=0,T61&lt;&gt;0),1,0)</f>
        <v>1</v>
      </c>
      <c r="BI40" s="14"/>
    </row>
    <row r="41" spans="1:64" ht="13.5" customHeight="1" thickBot="1">
      <c r="A41" s="106"/>
      <c r="B41" s="137">
        <v>43431</v>
      </c>
      <c r="C41" s="107"/>
      <c r="D41" s="229" t="str">
        <f>D39</f>
        <v>VC Feuerball Kaiserslautern</v>
      </c>
      <c r="E41" s="230" t="str">
        <f>E12</f>
        <v>Rodenbach/Weilerbach</v>
      </c>
      <c r="F41" s="108">
        <v>20</v>
      </c>
      <c r="G41" s="109">
        <v>25</v>
      </c>
      <c r="H41" s="110">
        <v>14</v>
      </c>
      <c r="I41" s="111">
        <v>25</v>
      </c>
      <c r="J41" s="108">
        <v>12</v>
      </c>
      <c r="K41" s="109">
        <v>25</v>
      </c>
      <c r="L41" s="110"/>
      <c r="M41" s="111"/>
      <c r="N41" s="108"/>
      <c r="O41" s="109"/>
      <c r="P41" s="112">
        <f t="shared" si="25"/>
        <v>46</v>
      </c>
      <c r="Q41" s="113">
        <f t="shared" si="25"/>
        <v>75</v>
      </c>
      <c r="R41" s="114">
        <f t="shared" si="26"/>
        <v>0</v>
      </c>
      <c r="S41" s="115">
        <f t="shared" si="14"/>
        <v>3</v>
      </c>
      <c r="T41" s="103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104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3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7" t="str">
        <f t="shared" ca="1" si="15"/>
        <v/>
      </c>
      <c r="AN41" s="367"/>
      <c r="AO41" s="368" t="str">
        <f t="shared" ca="1" si="27"/>
        <v/>
      </c>
      <c r="AP41" s="368"/>
      <c r="AQ41" s="105">
        <f t="shared" si="28"/>
        <v>0</v>
      </c>
      <c r="AR41" s="105">
        <f t="shared" si="16"/>
        <v>1</v>
      </c>
      <c r="AS41" s="14">
        <f t="shared" si="17"/>
        <v>0</v>
      </c>
      <c r="AT41" s="204">
        <f t="shared" si="18"/>
        <v>1</v>
      </c>
      <c r="AU41" s="105">
        <f t="shared" si="19"/>
        <v>0</v>
      </c>
      <c r="AV41" s="105">
        <f t="shared" si="20"/>
        <v>1</v>
      </c>
      <c r="AW41" s="14">
        <f t="shared" si="21"/>
        <v>0</v>
      </c>
      <c r="AX41" s="14">
        <f t="shared" si="22"/>
        <v>0</v>
      </c>
      <c r="AY41" s="105">
        <f t="shared" si="23"/>
        <v>0</v>
      </c>
      <c r="AZ41" s="105">
        <f t="shared" si="24"/>
        <v>0</v>
      </c>
      <c r="BA41" s="12">
        <f t="shared" si="29"/>
        <v>0</v>
      </c>
      <c r="BB41" s="12">
        <f t="shared" si="30"/>
        <v>0</v>
      </c>
      <c r="BC41" s="12">
        <f t="shared" si="31"/>
        <v>0</v>
      </c>
      <c r="BD41" s="12">
        <f t="shared" ref="BD41:BD103" si="34">IF(AND(T41=0,U41&lt;&gt;0),1,0)</f>
        <v>1</v>
      </c>
      <c r="BE41" s="12">
        <f>IF(U72=3,1,0)</f>
        <v>0</v>
      </c>
      <c r="BF41" s="12">
        <f>IF(U72=2,1,0)</f>
        <v>0</v>
      </c>
      <c r="BG41" s="12">
        <f>IF(U72=1,1,0)</f>
        <v>0</v>
      </c>
      <c r="BH41" s="12">
        <f>IF(AND(U72=0,T72&lt;&gt;0),1,0)</f>
        <v>1</v>
      </c>
      <c r="BI41" s="14"/>
    </row>
    <row r="42" spans="1:64" ht="13.5" hidden="1" customHeight="1" thickBot="1">
      <c r="A42" s="106"/>
      <c r="B42" s="137"/>
      <c r="C42" s="107"/>
      <c r="D42" s="229" t="str">
        <f>D41</f>
        <v>VC Feuerball Kaiserslautern</v>
      </c>
      <c r="E42" s="230">
        <f>E15</f>
        <v>0</v>
      </c>
      <c r="F42" s="108"/>
      <c r="G42" s="109"/>
      <c r="H42" s="110"/>
      <c r="I42" s="111"/>
      <c r="J42" s="108"/>
      <c r="K42" s="109"/>
      <c r="L42" s="110"/>
      <c r="M42" s="111"/>
      <c r="N42" s="108"/>
      <c r="O42" s="109"/>
      <c r="P42" s="112" t="str">
        <f t="shared" si="25"/>
        <v/>
      </c>
      <c r="Q42" s="113" t="str">
        <f t="shared" si="25"/>
        <v/>
      </c>
      <c r="R42" s="114" t="str">
        <f t="shared" si="26"/>
        <v/>
      </c>
      <c r="S42" s="115" t="str">
        <f t="shared" si="14"/>
        <v/>
      </c>
      <c r="T42" s="103">
        <f t="shared" si="32"/>
        <v>0</v>
      </c>
      <c r="U42" s="104">
        <f t="shared" si="33"/>
        <v>0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72" t="str">
        <f t="shared" ca="1" si="15"/>
        <v/>
      </c>
      <c r="AN42" s="372"/>
      <c r="AO42" s="368" t="str">
        <f t="shared" ca="1" si="27"/>
        <v/>
      </c>
      <c r="AP42" s="368"/>
      <c r="AQ42" s="105">
        <f t="shared" si="28"/>
        <v>0</v>
      </c>
      <c r="AR42" s="105">
        <f t="shared" si="16"/>
        <v>0</v>
      </c>
      <c r="AS42" s="14">
        <f t="shared" si="17"/>
        <v>0</v>
      </c>
      <c r="AT42" s="204">
        <f t="shared" si="18"/>
        <v>0</v>
      </c>
      <c r="AU42" s="105">
        <f t="shared" si="19"/>
        <v>0</v>
      </c>
      <c r="AV42" s="105">
        <f t="shared" si="20"/>
        <v>0</v>
      </c>
      <c r="AW42" s="14">
        <f t="shared" si="21"/>
        <v>0</v>
      </c>
      <c r="AX42" s="14">
        <f t="shared" si="22"/>
        <v>0</v>
      </c>
      <c r="AY42" s="105">
        <f t="shared" si="23"/>
        <v>0</v>
      </c>
      <c r="AZ42" s="105">
        <f t="shared" si="24"/>
        <v>0</v>
      </c>
      <c r="BA42" s="12">
        <f t="shared" si="29"/>
        <v>0</v>
      </c>
      <c r="BB42" s="12">
        <f t="shared" si="30"/>
        <v>0</v>
      </c>
      <c r="BC42" s="12">
        <f t="shared" si="31"/>
        <v>0</v>
      </c>
      <c r="BD42" s="12">
        <f t="shared" si="34"/>
        <v>0</v>
      </c>
      <c r="BE42" s="12">
        <f>IF(U83=3,1,0)</f>
        <v>0</v>
      </c>
      <c r="BF42" s="12">
        <f>IF(U83=2,1,0)</f>
        <v>0</v>
      </c>
      <c r="BG42" s="12">
        <f>IF(U83=1,1,0)</f>
        <v>0</v>
      </c>
      <c r="BH42" s="12">
        <f>IF(AND(U83=0,T83&lt;&gt;0),1,0)</f>
        <v>0</v>
      </c>
      <c r="BI42" s="14"/>
    </row>
    <row r="43" spans="1:64" ht="13.5" hidden="1" customHeight="1" thickBot="1">
      <c r="A43" s="106"/>
      <c r="B43" s="137"/>
      <c r="C43" s="107"/>
      <c r="D43" s="229" t="str">
        <f>D41</f>
        <v>VC Feuerball Kaiserslautern</v>
      </c>
      <c r="E43" s="230">
        <f>E18</f>
        <v>0</v>
      </c>
      <c r="F43" s="108"/>
      <c r="G43" s="109"/>
      <c r="H43" s="110"/>
      <c r="I43" s="111"/>
      <c r="J43" s="108"/>
      <c r="K43" s="109"/>
      <c r="L43" s="110"/>
      <c r="M43" s="111"/>
      <c r="N43" s="108"/>
      <c r="O43" s="109"/>
      <c r="P43" s="112" t="str">
        <f t="shared" si="25"/>
        <v/>
      </c>
      <c r="Q43" s="113" t="str">
        <f t="shared" si="25"/>
        <v/>
      </c>
      <c r="R43" s="114" t="str">
        <f t="shared" si="26"/>
        <v/>
      </c>
      <c r="S43" s="115" t="str">
        <f t="shared" si="14"/>
        <v/>
      </c>
      <c r="T43" s="103">
        <f t="shared" si="32"/>
        <v>0</v>
      </c>
      <c r="U43" s="104">
        <f t="shared" si="33"/>
        <v>0</v>
      </c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7" t="str">
        <f t="shared" ca="1" si="15"/>
        <v/>
      </c>
      <c r="AN43" s="367"/>
      <c r="AO43" s="368" t="str">
        <f t="shared" ca="1" si="27"/>
        <v/>
      </c>
      <c r="AP43" s="368"/>
      <c r="AQ43" s="105">
        <f t="shared" si="28"/>
        <v>0</v>
      </c>
      <c r="AR43" s="105">
        <f t="shared" si="16"/>
        <v>0</v>
      </c>
      <c r="AS43" s="14">
        <f t="shared" si="17"/>
        <v>0</v>
      </c>
      <c r="AT43" s="204">
        <f t="shared" si="18"/>
        <v>0</v>
      </c>
      <c r="AU43" s="105">
        <f t="shared" si="19"/>
        <v>0</v>
      </c>
      <c r="AV43" s="105">
        <f t="shared" si="20"/>
        <v>0</v>
      </c>
      <c r="AW43" s="14">
        <f t="shared" si="21"/>
        <v>0</v>
      </c>
      <c r="AX43" s="14">
        <f t="shared" si="22"/>
        <v>0</v>
      </c>
      <c r="AY43" s="105">
        <f t="shared" si="23"/>
        <v>0</v>
      </c>
      <c r="AZ43" s="105">
        <f t="shared" si="24"/>
        <v>0</v>
      </c>
      <c r="BA43" s="12">
        <f t="shared" si="29"/>
        <v>0</v>
      </c>
      <c r="BB43" s="12">
        <f t="shared" si="30"/>
        <v>0</v>
      </c>
      <c r="BC43" s="12">
        <f t="shared" si="31"/>
        <v>0</v>
      </c>
      <c r="BD43" s="12">
        <f t="shared" si="34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0</v>
      </c>
      <c r="BI43" s="14"/>
    </row>
    <row r="44" spans="1:64" ht="13.5" hidden="1" customHeight="1" thickBot="1">
      <c r="A44" s="106"/>
      <c r="B44" s="137"/>
      <c r="C44" s="107"/>
      <c r="D44" s="229" t="str">
        <f>D43</f>
        <v>VC Feuerball Kaiserslautern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5"/>
        <v/>
      </c>
      <c r="Q44" s="113" t="str">
        <f t="shared" si="25"/>
        <v/>
      </c>
      <c r="R44" s="114" t="str">
        <f t="shared" si="26"/>
        <v/>
      </c>
      <c r="S44" s="115" t="str">
        <f t="shared" si="14"/>
        <v/>
      </c>
      <c r="T44" s="103">
        <f t="shared" si="32"/>
        <v>0</v>
      </c>
      <c r="U44" s="104">
        <f t="shared" si="33"/>
        <v>0</v>
      </c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7" t="str">
        <f t="shared" ca="1" si="15"/>
        <v/>
      </c>
      <c r="AN44" s="367"/>
      <c r="AO44" s="368" t="str">
        <f t="shared" ca="1" si="27"/>
        <v/>
      </c>
      <c r="AP44" s="368"/>
      <c r="AQ44" s="105">
        <f t="shared" si="28"/>
        <v>0</v>
      </c>
      <c r="AR44" s="105">
        <f t="shared" si="16"/>
        <v>0</v>
      </c>
      <c r="AS44" s="14">
        <f t="shared" si="17"/>
        <v>0</v>
      </c>
      <c r="AT44" s="204">
        <f t="shared" si="18"/>
        <v>0</v>
      </c>
      <c r="AU44" s="105">
        <f t="shared" si="19"/>
        <v>0</v>
      </c>
      <c r="AV44" s="105">
        <f t="shared" si="20"/>
        <v>0</v>
      </c>
      <c r="AW44" s="14">
        <f t="shared" si="21"/>
        <v>0</v>
      </c>
      <c r="AX44" s="14">
        <f t="shared" si="22"/>
        <v>0</v>
      </c>
      <c r="AY44" s="105">
        <f t="shared" si="23"/>
        <v>0</v>
      </c>
      <c r="AZ44" s="105">
        <f t="shared" si="24"/>
        <v>0</v>
      </c>
      <c r="BA44" s="12">
        <f t="shared" si="29"/>
        <v>0</v>
      </c>
      <c r="BB44" s="12">
        <f t="shared" si="30"/>
        <v>0</v>
      </c>
      <c r="BC44" s="12">
        <f t="shared" si="31"/>
        <v>0</v>
      </c>
      <c r="BD44" s="12">
        <f t="shared" si="34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3.5" hidden="1" customHeight="1" thickBot="1">
      <c r="A45" s="106"/>
      <c r="B45" s="137"/>
      <c r="C45" s="107"/>
      <c r="D45" s="229" t="str">
        <f>D43</f>
        <v>VC Feuerball Kaiserslautern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5"/>
        <v/>
      </c>
      <c r="Q45" s="113" t="str">
        <f t="shared" si="25"/>
        <v/>
      </c>
      <c r="R45" s="114" t="str">
        <f t="shared" si="26"/>
        <v/>
      </c>
      <c r="S45" s="115" t="str">
        <f t="shared" si="14"/>
        <v/>
      </c>
      <c r="T45" s="103">
        <f t="shared" si="32"/>
        <v>0</v>
      </c>
      <c r="U45" s="104">
        <f t="shared" si="33"/>
        <v>0</v>
      </c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7" t="str">
        <f t="shared" ca="1" si="15"/>
        <v/>
      </c>
      <c r="AN45" s="367"/>
      <c r="AO45" s="368" t="str">
        <f t="shared" ca="1" si="27"/>
        <v/>
      </c>
      <c r="AP45" s="368"/>
      <c r="AQ45" s="105">
        <f t="shared" si="28"/>
        <v>0</v>
      </c>
      <c r="AR45" s="105">
        <f t="shared" si="16"/>
        <v>0</v>
      </c>
      <c r="AS45" s="14">
        <f t="shared" si="17"/>
        <v>0</v>
      </c>
      <c r="AT45" s="204">
        <f t="shared" si="18"/>
        <v>0</v>
      </c>
      <c r="AU45" s="105">
        <f t="shared" si="19"/>
        <v>0</v>
      </c>
      <c r="AV45" s="105">
        <f t="shared" si="20"/>
        <v>0</v>
      </c>
      <c r="AW45" s="14">
        <f t="shared" si="21"/>
        <v>0</v>
      </c>
      <c r="AX45" s="14">
        <f t="shared" si="22"/>
        <v>0</v>
      </c>
      <c r="AY45" s="105">
        <f t="shared" si="23"/>
        <v>0</v>
      </c>
      <c r="AZ45" s="105">
        <f t="shared" si="24"/>
        <v>0</v>
      </c>
      <c r="BA45" s="12">
        <f t="shared" si="29"/>
        <v>0</v>
      </c>
      <c r="BB45" s="12">
        <f t="shared" si="30"/>
        <v>0</v>
      </c>
      <c r="BC45" s="12">
        <f t="shared" si="31"/>
        <v>0</v>
      </c>
      <c r="BD45" s="12">
        <f t="shared" si="34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3.5" hidden="1" customHeight="1" thickBot="1">
      <c r="A46" s="106"/>
      <c r="B46" s="137"/>
      <c r="C46" s="107"/>
      <c r="D46" s="229" t="str">
        <f>D45</f>
        <v>VC Feuerball Kaiserslautern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5"/>
        <v/>
      </c>
      <c r="Q46" s="113" t="str">
        <f t="shared" si="25"/>
        <v/>
      </c>
      <c r="R46" s="114" t="str">
        <f t="shared" si="26"/>
        <v/>
      </c>
      <c r="S46" s="115" t="str">
        <f t="shared" si="14"/>
        <v/>
      </c>
      <c r="T46" s="103">
        <f t="shared" si="32"/>
        <v>0</v>
      </c>
      <c r="U46" s="104">
        <f t="shared" si="33"/>
        <v>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 t="str">
        <f t="shared" ca="1" si="15"/>
        <v/>
      </c>
      <c r="AN46" s="367"/>
      <c r="AO46" s="368" t="str">
        <f t="shared" ca="1" si="27"/>
        <v/>
      </c>
      <c r="AP46" s="368"/>
      <c r="AQ46" s="105">
        <f t="shared" si="28"/>
        <v>0</v>
      </c>
      <c r="AR46" s="105">
        <f t="shared" si="16"/>
        <v>0</v>
      </c>
      <c r="AS46" s="14">
        <f t="shared" si="17"/>
        <v>0</v>
      </c>
      <c r="AT46" s="204">
        <f t="shared" si="18"/>
        <v>0</v>
      </c>
      <c r="AU46" s="105">
        <f t="shared" si="19"/>
        <v>0</v>
      </c>
      <c r="AV46" s="105">
        <f t="shared" si="20"/>
        <v>0</v>
      </c>
      <c r="AW46" s="14">
        <f t="shared" si="21"/>
        <v>0</v>
      </c>
      <c r="AX46" s="14">
        <f t="shared" si="22"/>
        <v>0</v>
      </c>
      <c r="AY46" s="105">
        <f t="shared" si="23"/>
        <v>0</v>
      </c>
      <c r="AZ46" s="105">
        <f t="shared" si="24"/>
        <v>0</v>
      </c>
      <c r="BA46" s="12">
        <f t="shared" si="29"/>
        <v>0</v>
      </c>
      <c r="BB46" s="12">
        <f t="shared" si="30"/>
        <v>0</v>
      </c>
      <c r="BC46" s="12">
        <f t="shared" si="31"/>
        <v>0</v>
      </c>
      <c r="BD46" s="12">
        <f t="shared" si="34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3.5" hidden="1" customHeight="1" thickBot="1">
      <c r="A47" s="106"/>
      <c r="B47" s="137"/>
      <c r="C47" s="107"/>
      <c r="D47" s="229" t="str">
        <f>D45</f>
        <v>VC Feuerball Kaiserslautern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5"/>
        <v/>
      </c>
      <c r="Q47" s="113" t="str">
        <f t="shared" si="25"/>
        <v/>
      </c>
      <c r="R47" s="114" t="str">
        <f t="shared" si="26"/>
        <v/>
      </c>
      <c r="S47" s="115" t="str">
        <f t="shared" si="14"/>
        <v/>
      </c>
      <c r="T47" s="103">
        <f t="shared" si="32"/>
        <v>0</v>
      </c>
      <c r="U47" s="104">
        <f t="shared" si="33"/>
        <v>0</v>
      </c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 t="str">
        <f t="shared" ca="1" si="15"/>
        <v/>
      </c>
      <c r="AN47" s="367"/>
      <c r="AO47" s="368" t="str">
        <f t="shared" ca="1" si="27"/>
        <v/>
      </c>
      <c r="AP47" s="368"/>
      <c r="AQ47" s="105">
        <f t="shared" si="28"/>
        <v>0</v>
      </c>
      <c r="AR47" s="105">
        <f t="shared" si="16"/>
        <v>0</v>
      </c>
      <c r="AS47" s="14">
        <f t="shared" si="17"/>
        <v>0</v>
      </c>
      <c r="AT47" s="204">
        <f t="shared" si="18"/>
        <v>0</v>
      </c>
      <c r="AU47" s="105">
        <f t="shared" si="19"/>
        <v>0</v>
      </c>
      <c r="AV47" s="105">
        <f t="shared" si="20"/>
        <v>0</v>
      </c>
      <c r="AW47" s="14">
        <f t="shared" si="21"/>
        <v>0</v>
      </c>
      <c r="AX47" s="14">
        <f t="shared" si="22"/>
        <v>0</v>
      </c>
      <c r="AY47" s="105">
        <f t="shared" si="23"/>
        <v>0</v>
      </c>
      <c r="AZ47" s="105">
        <f t="shared" si="24"/>
        <v>0</v>
      </c>
      <c r="BA47" s="12">
        <f t="shared" si="29"/>
        <v>0</v>
      </c>
      <c r="BB47" s="12">
        <f t="shared" si="30"/>
        <v>0</v>
      </c>
      <c r="BC47" s="12">
        <f t="shared" si="31"/>
        <v>0</v>
      </c>
      <c r="BD47" s="12">
        <f t="shared" si="34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13.5" hidden="1" customHeight="1" thickBot="1">
      <c r="A48" s="116"/>
      <c r="B48" s="138"/>
      <c r="C48" s="117"/>
      <c r="D48" s="229" t="str">
        <f>D47</f>
        <v>VC Feuerball Kaiserslautern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5"/>
        <v/>
      </c>
      <c r="Q48" s="123" t="str">
        <f t="shared" si="25"/>
        <v/>
      </c>
      <c r="R48" s="124" t="str">
        <f t="shared" si="26"/>
        <v/>
      </c>
      <c r="S48" s="125" t="str">
        <f t="shared" si="14"/>
        <v/>
      </c>
      <c r="T48" s="103">
        <f t="shared" si="32"/>
        <v>0</v>
      </c>
      <c r="U48" s="104">
        <f t="shared" si="33"/>
        <v>0</v>
      </c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 t="str">
        <f t="shared" ca="1" si="15"/>
        <v/>
      </c>
      <c r="AN48" s="370"/>
      <c r="AO48" s="371" t="str">
        <f t="shared" ca="1" si="27"/>
        <v/>
      </c>
      <c r="AP48" s="371"/>
      <c r="AQ48" s="105">
        <f t="shared" si="28"/>
        <v>0</v>
      </c>
      <c r="AR48" s="105">
        <f t="shared" si="16"/>
        <v>0</v>
      </c>
      <c r="AS48" s="14">
        <f t="shared" si="17"/>
        <v>0</v>
      </c>
      <c r="AT48" s="204">
        <f t="shared" si="18"/>
        <v>0</v>
      </c>
      <c r="AU48" s="105">
        <f t="shared" si="19"/>
        <v>0</v>
      </c>
      <c r="AV48" s="105">
        <f t="shared" si="20"/>
        <v>0</v>
      </c>
      <c r="AW48" s="14">
        <f t="shared" si="21"/>
        <v>0</v>
      </c>
      <c r="AX48" s="14">
        <f t="shared" si="22"/>
        <v>0</v>
      </c>
      <c r="AY48" s="105">
        <f t="shared" si="23"/>
        <v>0</v>
      </c>
      <c r="AZ48" s="105">
        <f t="shared" si="24"/>
        <v>0</v>
      </c>
      <c r="BA48" s="12">
        <f t="shared" si="29"/>
        <v>0</v>
      </c>
      <c r="BB48" s="12">
        <f t="shared" si="30"/>
        <v>0</v>
      </c>
      <c r="BC48" s="12">
        <f t="shared" si="31"/>
        <v>0</v>
      </c>
      <c r="BD48" s="12">
        <f t="shared" si="34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3.5" customHeight="1" thickBot="1">
      <c r="A49" s="13"/>
      <c r="C49" s="14"/>
      <c r="D49" s="218"/>
      <c r="E49" s="218"/>
      <c r="T49" s="103">
        <f t="shared" si="32"/>
        <v>0</v>
      </c>
      <c r="U49" s="104">
        <f t="shared" si="33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5">SUM(BA39:BA48)</f>
        <v>0</v>
      </c>
      <c r="BB49" s="128">
        <f t="shared" si="35"/>
        <v>0</v>
      </c>
      <c r="BC49" s="128">
        <f t="shared" si="35"/>
        <v>1</v>
      </c>
      <c r="BD49" s="128">
        <f t="shared" si="35"/>
        <v>2</v>
      </c>
      <c r="BE49" s="128">
        <f t="shared" si="35"/>
        <v>0</v>
      </c>
      <c r="BF49" s="128">
        <f t="shared" si="35"/>
        <v>0</v>
      </c>
      <c r="BG49" s="128">
        <f t="shared" si="35"/>
        <v>0</v>
      </c>
      <c r="BH49" s="128">
        <f t="shared" si="35"/>
        <v>3</v>
      </c>
      <c r="BI49" s="14">
        <f>SUM(BA49:BH49)</f>
        <v>6</v>
      </c>
    </row>
    <row r="50" spans="1:61" ht="13.5" customHeight="1" thickBot="1">
      <c r="A50" s="93"/>
      <c r="B50" s="136">
        <v>43552</v>
      </c>
      <c r="C50" s="175"/>
      <c r="D50" s="233" t="str">
        <f>E6</f>
        <v>SV Miesau (A)</v>
      </c>
      <c r="E50" s="228" t="str">
        <f>E3</f>
        <v>VC Feuerball Kaiserslautern</v>
      </c>
      <c r="F50" s="97">
        <v>25</v>
      </c>
      <c r="G50" s="98">
        <v>5</v>
      </c>
      <c r="H50" s="95">
        <v>25</v>
      </c>
      <c r="I50" s="96">
        <v>16</v>
      </c>
      <c r="J50" s="97">
        <v>25</v>
      </c>
      <c r="K50" s="98">
        <v>12</v>
      </c>
      <c r="L50" s="95"/>
      <c r="M50" s="96"/>
      <c r="N50" s="97"/>
      <c r="O50" s="98"/>
      <c r="P50" s="101">
        <f>IF(F50="","",F50+H50+J50+L50+N50)</f>
        <v>75</v>
      </c>
      <c r="Q50" s="102">
        <f t="shared" ref="Q50:Q59" si="36">IF(G50="","",G50+I50+K50+M50+O50)</f>
        <v>33</v>
      </c>
      <c r="R50" s="101">
        <f>IF(F50="","",AQ50+AS50+AU50+AW50+AY50)</f>
        <v>3</v>
      </c>
      <c r="S50" s="102">
        <f t="shared" ref="S50:S59" si="37">IF(G50="","",AR50+AT50+AV50+AX50+AZ50)</f>
        <v>0</v>
      </c>
      <c r="T50" s="103">
        <f t="shared" si="32"/>
        <v>3</v>
      </c>
      <c r="U50" s="104">
        <f t="shared" si="33"/>
        <v>0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8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9">IF(F50&gt;G50,1,0)</f>
        <v>1</v>
      </c>
      <c r="AR50" s="105">
        <f t="shared" ref="AR50:AR59" si="40">IF(G50&gt;F50,1,0)</f>
        <v>0</v>
      </c>
      <c r="AS50" s="14">
        <f t="shared" ref="AS50:AS59" si="41">IF(H50&gt;I50,1,0)</f>
        <v>1</v>
      </c>
      <c r="AT50" s="204">
        <f t="shared" ref="AT50:AT59" si="42">IF(I50&gt;H50,1,0)</f>
        <v>0</v>
      </c>
      <c r="AU50" s="105">
        <f t="shared" ref="AU50:AU59" si="43">IF(J50&gt;K50,1,0)</f>
        <v>1</v>
      </c>
      <c r="AV50" s="105">
        <f t="shared" ref="AV50:AV59" si="44">IF(K50&gt;J50,1,0)</f>
        <v>0</v>
      </c>
      <c r="AW50" s="14">
        <f t="shared" ref="AW50:AW59" si="45">IF(L50&gt;M50,1,0)</f>
        <v>0</v>
      </c>
      <c r="AX50" s="14">
        <f t="shared" ref="AX50:AX59" si="46">IF(M50&gt;L50,1,0)</f>
        <v>0</v>
      </c>
      <c r="AY50" s="105">
        <f t="shared" ref="AY50:AY59" si="47">IF(N50&gt;O50,1,0)</f>
        <v>0</v>
      </c>
      <c r="AZ50" s="105">
        <f t="shared" ref="AZ50:AZ59" si="48">IF(O50&gt;N50,1,0)</f>
        <v>0</v>
      </c>
      <c r="BA50" s="12">
        <f t="shared" si="29"/>
        <v>1</v>
      </c>
      <c r="BB50" s="12">
        <f t="shared" si="30"/>
        <v>0</v>
      </c>
      <c r="BC50" s="12">
        <f t="shared" si="31"/>
        <v>0</v>
      </c>
      <c r="BD50" s="12">
        <f t="shared" si="34"/>
        <v>0</v>
      </c>
      <c r="BE50" s="12">
        <f>IF(U39=3,1,0)</f>
        <v>1</v>
      </c>
      <c r="BF50" s="12">
        <f>IF(U39=2,1,0)</f>
        <v>0</v>
      </c>
      <c r="BG50" s="12">
        <f>IF(U39=1,1,0)</f>
        <v>0</v>
      </c>
      <c r="BH50" s="12">
        <f>IF(AND(U39=0,T39&lt;&gt;0),1,0)</f>
        <v>0</v>
      </c>
      <c r="BI50" s="14"/>
    </row>
    <row r="51" spans="1:61" ht="13.5" customHeight="1" thickBot="1">
      <c r="A51" s="106"/>
      <c r="B51" s="137">
        <v>43433</v>
      </c>
      <c r="C51" s="162"/>
      <c r="D51" s="234" t="str">
        <f>D50</f>
        <v>SV Miesau (A)</v>
      </c>
      <c r="E51" s="230" t="str">
        <f>E9</f>
        <v>TV Otterberg</v>
      </c>
      <c r="F51" s="110">
        <v>25</v>
      </c>
      <c r="G51" s="111">
        <v>19</v>
      </c>
      <c r="H51" s="108">
        <v>25</v>
      </c>
      <c r="I51" s="109">
        <v>20</v>
      </c>
      <c r="J51" s="110">
        <v>25</v>
      </c>
      <c r="K51" s="111">
        <v>20</v>
      </c>
      <c r="L51" s="108"/>
      <c r="M51" s="109"/>
      <c r="N51" s="110"/>
      <c r="O51" s="111"/>
      <c r="P51" s="114">
        <f t="shared" ref="P51:P59" si="49">IF(F51="","",F51+H51+J51+L51+N51)</f>
        <v>75</v>
      </c>
      <c r="Q51" s="115">
        <f t="shared" si="36"/>
        <v>59</v>
      </c>
      <c r="R51" s="114">
        <f t="shared" ref="R51:R59" si="50">IF(F51="","",AQ51+AS51+AU51+AW51+AY51)</f>
        <v>3</v>
      </c>
      <c r="S51" s="115">
        <f t="shared" si="37"/>
        <v>0</v>
      </c>
      <c r="T51" s="103">
        <f t="shared" si="32"/>
        <v>3</v>
      </c>
      <c r="U51" s="104">
        <f t="shared" si="33"/>
        <v>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t="shared" ca="1" si="38"/>
        <v/>
      </c>
      <c r="AN51" s="367"/>
      <c r="AO51" s="368" t="str">
        <f t="shared" ref="AO51:AO59" ca="1" si="51">IF(U51&lt;&gt;"","",IF(C51="","",IF(C51&lt;TODAY(),"offen","")))</f>
        <v/>
      </c>
      <c r="AP51" s="368"/>
      <c r="AQ51" s="105">
        <f t="shared" si="39"/>
        <v>1</v>
      </c>
      <c r="AR51" s="105">
        <f t="shared" si="40"/>
        <v>0</v>
      </c>
      <c r="AS51" s="14">
        <f t="shared" si="41"/>
        <v>1</v>
      </c>
      <c r="AT51" s="204">
        <f t="shared" si="42"/>
        <v>0</v>
      </c>
      <c r="AU51" s="105">
        <f t="shared" si="43"/>
        <v>1</v>
      </c>
      <c r="AV51" s="105">
        <f t="shared" si="44"/>
        <v>0</v>
      </c>
      <c r="AW51" s="14">
        <f t="shared" si="45"/>
        <v>0</v>
      </c>
      <c r="AX51" s="14">
        <f t="shared" si="46"/>
        <v>0</v>
      </c>
      <c r="AY51" s="105">
        <f t="shared" si="47"/>
        <v>0</v>
      </c>
      <c r="AZ51" s="105">
        <f t="shared" si="48"/>
        <v>0</v>
      </c>
      <c r="BA51" s="12">
        <f t="shared" si="29"/>
        <v>1</v>
      </c>
      <c r="BB51" s="12">
        <f t="shared" si="30"/>
        <v>0</v>
      </c>
      <c r="BC51" s="12">
        <f t="shared" si="31"/>
        <v>0</v>
      </c>
      <c r="BD51" s="12">
        <f t="shared" si="34"/>
        <v>0</v>
      </c>
      <c r="BE51" s="12">
        <f>IF(U62=3,1,0)</f>
        <v>0</v>
      </c>
      <c r="BF51" s="12">
        <f>IF(U62=2,1,0)</f>
        <v>1</v>
      </c>
      <c r="BG51" s="12">
        <f>IF(U62=1,1,0)</f>
        <v>0</v>
      </c>
      <c r="BH51" s="12">
        <f>IF(AND(U62=0,T62&lt;&gt;0),1,0)</f>
        <v>0</v>
      </c>
      <c r="BI51" s="14"/>
    </row>
    <row r="52" spans="1:61" ht="13.5" customHeight="1" thickBot="1">
      <c r="A52" s="106"/>
      <c r="B52" s="137">
        <v>43356</v>
      </c>
      <c r="C52" s="162"/>
      <c r="D52" s="234" t="str">
        <f t="shared" ref="D52:D59" si="52">D51</f>
        <v>SV Miesau (A)</v>
      </c>
      <c r="E52" s="321" t="str">
        <f>E12</f>
        <v>Rodenbach/Weilerbach</v>
      </c>
      <c r="F52" s="110">
        <v>25</v>
      </c>
      <c r="G52" s="111">
        <v>0</v>
      </c>
      <c r="H52" s="108">
        <v>25</v>
      </c>
      <c r="I52" s="109">
        <v>0</v>
      </c>
      <c r="J52" s="110">
        <v>25</v>
      </c>
      <c r="K52" s="111">
        <v>0</v>
      </c>
      <c r="L52" s="108"/>
      <c r="M52" s="109"/>
      <c r="N52" s="110"/>
      <c r="O52" s="111"/>
      <c r="P52" s="114">
        <f t="shared" si="49"/>
        <v>75</v>
      </c>
      <c r="Q52" s="115">
        <f t="shared" si="36"/>
        <v>0</v>
      </c>
      <c r="R52" s="114">
        <f t="shared" si="50"/>
        <v>3</v>
      </c>
      <c r="S52" s="115">
        <f t="shared" si="37"/>
        <v>0</v>
      </c>
      <c r="T52" s="103">
        <f t="shared" si="32"/>
        <v>3</v>
      </c>
      <c r="U52" s="104">
        <f t="shared" si="33"/>
        <v>0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8"/>
        <v/>
      </c>
      <c r="AN52" s="367"/>
      <c r="AO52" s="368" t="str">
        <f t="shared" ca="1" si="51"/>
        <v/>
      </c>
      <c r="AP52" s="368"/>
      <c r="AQ52" s="105">
        <f t="shared" si="39"/>
        <v>1</v>
      </c>
      <c r="AR52" s="105">
        <f t="shared" si="40"/>
        <v>0</v>
      </c>
      <c r="AS52" s="14">
        <f t="shared" si="41"/>
        <v>1</v>
      </c>
      <c r="AT52" s="204">
        <f t="shared" si="42"/>
        <v>0</v>
      </c>
      <c r="AU52" s="105">
        <f t="shared" si="43"/>
        <v>1</v>
      </c>
      <c r="AV52" s="105">
        <f t="shared" si="44"/>
        <v>0</v>
      </c>
      <c r="AW52" s="14">
        <f t="shared" si="45"/>
        <v>0</v>
      </c>
      <c r="AX52" s="14">
        <f t="shared" si="46"/>
        <v>0</v>
      </c>
      <c r="AY52" s="105">
        <f t="shared" si="47"/>
        <v>0</v>
      </c>
      <c r="AZ52" s="105">
        <f t="shared" si="48"/>
        <v>0</v>
      </c>
      <c r="BA52" s="12">
        <f t="shared" si="29"/>
        <v>1</v>
      </c>
      <c r="BB52" s="12">
        <f t="shared" si="30"/>
        <v>0</v>
      </c>
      <c r="BC52" s="12">
        <f t="shared" si="31"/>
        <v>0</v>
      </c>
      <c r="BD52" s="12">
        <f t="shared" si="34"/>
        <v>0</v>
      </c>
      <c r="BE52" s="12">
        <f>IF(U73=3,1,0)</f>
        <v>0</v>
      </c>
      <c r="BF52" s="12">
        <f>IF(U73=2,1,0)</f>
        <v>0</v>
      </c>
      <c r="BG52" s="12">
        <f>IF(U73=1,1,0)</f>
        <v>1</v>
      </c>
      <c r="BH52" s="12">
        <f>IF(AND(U73=0,T73&lt;&gt;0),1,0)</f>
        <v>0</v>
      </c>
      <c r="BI52" s="14"/>
    </row>
    <row r="53" spans="1:61" ht="13.5" hidden="1" customHeight="1" thickBot="1">
      <c r="A53" s="106"/>
      <c r="B53" s="137"/>
      <c r="C53" s="130"/>
      <c r="D53" s="234" t="str">
        <f t="shared" si="52"/>
        <v>SV Miesau (A)</v>
      </c>
      <c r="E53" s="230">
        <f>E15</f>
        <v>0</v>
      </c>
      <c r="F53" s="110"/>
      <c r="G53" s="111"/>
      <c r="H53" s="108"/>
      <c r="I53" s="109"/>
      <c r="J53" s="110"/>
      <c r="K53" s="111"/>
      <c r="L53" s="108"/>
      <c r="M53" s="109"/>
      <c r="N53" s="110"/>
      <c r="O53" s="111"/>
      <c r="P53" s="114" t="str">
        <f t="shared" si="49"/>
        <v/>
      </c>
      <c r="Q53" s="115" t="str">
        <f t="shared" si="36"/>
        <v/>
      </c>
      <c r="R53" s="114" t="str">
        <f t="shared" si="50"/>
        <v/>
      </c>
      <c r="S53" s="115" t="str">
        <f t="shared" si="37"/>
        <v/>
      </c>
      <c r="T53" s="103">
        <f t="shared" si="32"/>
        <v>0</v>
      </c>
      <c r="U53" s="104">
        <f t="shared" si="33"/>
        <v>0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t="shared" ca="1" si="38"/>
        <v/>
      </c>
      <c r="AN53" s="372"/>
      <c r="AO53" s="368" t="str">
        <f t="shared" ca="1" si="51"/>
        <v/>
      </c>
      <c r="AP53" s="368"/>
      <c r="AQ53" s="105">
        <f t="shared" si="39"/>
        <v>0</v>
      </c>
      <c r="AR53" s="105">
        <f t="shared" si="40"/>
        <v>0</v>
      </c>
      <c r="AS53" s="14">
        <f t="shared" si="41"/>
        <v>0</v>
      </c>
      <c r="AT53" s="204">
        <f t="shared" si="42"/>
        <v>0</v>
      </c>
      <c r="AU53" s="105">
        <f t="shared" si="43"/>
        <v>0</v>
      </c>
      <c r="AV53" s="105">
        <f t="shared" si="44"/>
        <v>0</v>
      </c>
      <c r="AW53" s="14">
        <f t="shared" si="45"/>
        <v>0</v>
      </c>
      <c r="AX53" s="14">
        <f t="shared" si="46"/>
        <v>0</v>
      </c>
      <c r="AY53" s="105">
        <f t="shared" si="47"/>
        <v>0</v>
      </c>
      <c r="AZ53" s="105">
        <f t="shared" si="48"/>
        <v>0</v>
      </c>
      <c r="BA53" s="12">
        <f t="shared" si="29"/>
        <v>0</v>
      </c>
      <c r="BB53" s="12">
        <f t="shared" si="30"/>
        <v>0</v>
      </c>
      <c r="BC53" s="12">
        <f t="shared" si="31"/>
        <v>0</v>
      </c>
      <c r="BD53" s="12">
        <f t="shared" si="34"/>
        <v>0</v>
      </c>
      <c r="BE53" s="12">
        <f>IF(U84=3,1,0)</f>
        <v>0</v>
      </c>
      <c r="BF53" s="12">
        <f>IF(U84=2,1,0)</f>
        <v>0</v>
      </c>
      <c r="BG53" s="12">
        <f>IF(U84=1,1,0)</f>
        <v>0</v>
      </c>
      <c r="BH53" s="12">
        <f>IF(AND(U84=0,T84&lt;&gt;0),1,0)</f>
        <v>0</v>
      </c>
      <c r="BI53" s="14"/>
    </row>
    <row r="54" spans="1:61" ht="13.5" hidden="1" customHeight="1" thickBot="1">
      <c r="A54" s="106"/>
      <c r="B54" s="137"/>
      <c r="C54" s="130"/>
      <c r="D54" s="234" t="str">
        <f t="shared" si="52"/>
        <v>SV Miesau (A)</v>
      </c>
      <c r="E54" s="230">
        <f>E18</f>
        <v>0</v>
      </c>
      <c r="F54" s="110"/>
      <c r="G54" s="111"/>
      <c r="H54" s="108"/>
      <c r="I54" s="109"/>
      <c r="J54" s="110"/>
      <c r="K54" s="111"/>
      <c r="L54" s="108"/>
      <c r="M54" s="109"/>
      <c r="N54" s="110"/>
      <c r="O54" s="111"/>
      <c r="P54" s="114" t="str">
        <f t="shared" si="49"/>
        <v/>
      </c>
      <c r="Q54" s="115" t="str">
        <f t="shared" si="36"/>
        <v/>
      </c>
      <c r="R54" s="114" t="str">
        <f t="shared" si="50"/>
        <v/>
      </c>
      <c r="S54" s="115" t="str">
        <f t="shared" si="37"/>
        <v/>
      </c>
      <c r="T54" s="103">
        <f t="shared" si="32"/>
        <v>0</v>
      </c>
      <c r="U54" s="104">
        <f t="shared" si="33"/>
        <v>0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8"/>
        <v/>
      </c>
      <c r="AN54" s="367"/>
      <c r="AO54" s="368" t="str">
        <f t="shared" ca="1" si="51"/>
        <v/>
      </c>
      <c r="AP54" s="368"/>
      <c r="AQ54" s="105">
        <f t="shared" si="39"/>
        <v>0</v>
      </c>
      <c r="AR54" s="105">
        <f t="shared" si="40"/>
        <v>0</v>
      </c>
      <c r="AS54" s="14">
        <f t="shared" si="41"/>
        <v>0</v>
      </c>
      <c r="AT54" s="204">
        <f t="shared" si="42"/>
        <v>0</v>
      </c>
      <c r="AU54" s="105">
        <f t="shared" si="43"/>
        <v>0</v>
      </c>
      <c r="AV54" s="105">
        <f t="shared" si="44"/>
        <v>0</v>
      </c>
      <c r="AW54" s="14">
        <f t="shared" si="45"/>
        <v>0</v>
      </c>
      <c r="AX54" s="14">
        <f t="shared" si="46"/>
        <v>0</v>
      </c>
      <c r="AY54" s="105">
        <f t="shared" si="47"/>
        <v>0</v>
      </c>
      <c r="AZ54" s="105">
        <f t="shared" si="48"/>
        <v>0</v>
      </c>
      <c r="BA54" s="12">
        <f t="shared" si="29"/>
        <v>0</v>
      </c>
      <c r="BB54" s="12">
        <f t="shared" si="30"/>
        <v>0</v>
      </c>
      <c r="BC54" s="12">
        <f t="shared" si="31"/>
        <v>0</v>
      </c>
      <c r="BD54" s="12">
        <f t="shared" si="34"/>
        <v>0</v>
      </c>
      <c r="BE54" s="12">
        <f>IF(U95=3,1,0)</f>
        <v>0</v>
      </c>
      <c r="BF54" s="12">
        <f>IF(U95=2,1,0)</f>
        <v>0</v>
      </c>
      <c r="BG54" s="12">
        <f>IF(U95=1,1,0)</f>
        <v>0</v>
      </c>
      <c r="BH54" s="12">
        <f>IF(AND(U95=0,T95&lt;&gt;0),1,0)</f>
        <v>0</v>
      </c>
      <c r="BI54" s="14"/>
    </row>
    <row r="55" spans="1:61" ht="13.5" hidden="1" customHeight="1" thickBot="1">
      <c r="A55" s="106"/>
      <c r="B55" s="137"/>
      <c r="C55" s="130"/>
      <c r="D55" s="234" t="str">
        <f t="shared" si="52"/>
        <v>SV Miesau (A)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9"/>
        <v/>
      </c>
      <c r="Q55" s="115" t="str">
        <f t="shared" si="36"/>
        <v/>
      </c>
      <c r="R55" s="114" t="str">
        <f t="shared" si="50"/>
        <v/>
      </c>
      <c r="S55" s="115" t="str">
        <f t="shared" si="37"/>
        <v/>
      </c>
      <c r="T55" s="103">
        <f t="shared" si="32"/>
        <v>0</v>
      </c>
      <c r="U55" s="104">
        <f t="shared" si="33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8"/>
        <v/>
      </c>
      <c r="AN55" s="367"/>
      <c r="AO55" s="368" t="str">
        <f t="shared" ca="1" si="51"/>
        <v/>
      </c>
      <c r="AP55" s="368"/>
      <c r="AQ55" s="105">
        <f t="shared" si="39"/>
        <v>0</v>
      </c>
      <c r="AR55" s="105">
        <f t="shared" si="40"/>
        <v>0</v>
      </c>
      <c r="AS55" s="14">
        <f t="shared" si="41"/>
        <v>0</v>
      </c>
      <c r="AT55" s="204">
        <f t="shared" si="42"/>
        <v>0</v>
      </c>
      <c r="AU55" s="105">
        <f t="shared" si="43"/>
        <v>0</v>
      </c>
      <c r="AV55" s="105">
        <f t="shared" si="44"/>
        <v>0</v>
      </c>
      <c r="AW55" s="14">
        <f t="shared" si="45"/>
        <v>0</v>
      </c>
      <c r="AX55" s="14">
        <f t="shared" si="46"/>
        <v>0</v>
      </c>
      <c r="AY55" s="105">
        <f t="shared" si="47"/>
        <v>0</v>
      </c>
      <c r="AZ55" s="105">
        <f t="shared" si="48"/>
        <v>0</v>
      </c>
      <c r="BA55" s="12">
        <f t="shared" si="29"/>
        <v>0</v>
      </c>
      <c r="BB55" s="12">
        <f t="shared" si="30"/>
        <v>0</v>
      </c>
      <c r="BC55" s="12">
        <f t="shared" si="31"/>
        <v>0</v>
      </c>
      <c r="BD55" s="12">
        <f t="shared" si="34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3.5" hidden="1" customHeight="1" thickBot="1">
      <c r="A56" s="106"/>
      <c r="B56" s="137"/>
      <c r="C56" s="130"/>
      <c r="D56" s="234" t="str">
        <f t="shared" si="52"/>
        <v>SV Miesau (A)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9"/>
        <v/>
      </c>
      <c r="Q56" s="115" t="str">
        <f t="shared" si="36"/>
        <v/>
      </c>
      <c r="R56" s="114" t="str">
        <f t="shared" si="50"/>
        <v/>
      </c>
      <c r="S56" s="115" t="str">
        <f t="shared" si="37"/>
        <v/>
      </c>
      <c r="T56" s="103">
        <f t="shared" si="32"/>
        <v>0</v>
      </c>
      <c r="U56" s="104">
        <f t="shared" si="33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8"/>
        <v/>
      </c>
      <c r="AN56" s="367"/>
      <c r="AO56" s="368" t="str">
        <f t="shared" ca="1" si="51"/>
        <v/>
      </c>
      <c r="AP56" s="368"/>
      <c r="AQ56" s="105">
        <f t="shared" si="39"/>
        <v>0</v>
      </c>
      <c r="AR56" s="105">
        <f t="shared" si="40"/>
        <v>0</v>
      </c>
      <c r="AS56" s="14">
        <f t="shared" si="41"/>
        <v>0</v>
      </c>
      <c r="AT56" s="204">
        <f t="shared" si="42"/>
        <v>0</v>
      </c>
      <c r="AU56" s="105">
        <f t="shared" si="43"/>
        <v>0</v>
      </c>
      <c r="AV56" s="105">
        <f t="shared" si="44"/>
        <v>0</v>
      </c>
      <c r="AW56" s="14">
        <f t="shared" si="45"/>
        <v>0</v>
      </c>
      <c r="AX56" s="14">
        <f t="shared" si="46"/>
        <v>0</v>
      </c>
      <c r="AY56" s="105">
        <f t="shared" si="47"/>
        <v>0</v>
      </c>
      <c r="AZ56" s="105">
        <f t="shared" si="48"/>
        <v>0</v>
      </c>
      <c r="BA56" s="12">
        <f t="shared" si="29"/>
        <v>0</v>
      </c>
      <c r="BB56" s="12">
        <f t="shared" si="30"/>
        <v>0</v>
      </c>
      <c r="BC56" s="12">
        <f t="shared" si="31"/>
        <v>0</v>
      </c>
      <c r="BD56" s="12">
        <f t="shared" si="34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3.5" hidden="1" customHeight="1" thickBot="1">
      <c r="A57" s="106"/>
      <c r="B57" s="137"/>
      <c r="C57" s="130"/>
      <c r="D57" s="234" t="str">
        <f t="shared" si="52"/>
        <v>SV Miesau (A)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9"/>
        <v/>
      </c>
      <c r="Q57" s="115" t="str">
        <f t="shared" si="36"/>
        <v/>
      </c>
      <c r="R57" s="114" t="str">
        <f t="shared" si="50"/>
        <v/>
      </c>
      <c r="S57" s="115" t="str">
        <f t="shared" si="37"/>
        <v/>
      </c>
      <c r="T57" s="103">
        <f t="shared" si="32"/>
        <v>0</v>
      </c>
      <c r="U57" s="104">
        <f t="shared" si="33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8"/>
        <v/>
      </c>
      <c r="AN57" s="367"/>
      <c r="AO57" s="368" t="str">
        <f t="shared" ca="1" si="51"/>
        <v/>
      </c>
      <c r="AP57" s="368"/>
      <c r="AQ57" s="105">
        <f t="shared" si="39"/>
        <v>0</v>
      </c>
      <c r="AR57" s="105">
        <f t="shared" si="40"/>
        <v>0</v>
      </c>
      <c r="AS57" s="14">
        <f t="shared" si="41"/>
        <v>0</v>
      </c>
      <c r="AT57" s="204">
        <f t="shared" si="42"/>
        <v>0</v>
      </c>
      <c r="AU57" s="105">
        <f t="shared" si="43"/>
        <v>0</v>
      </c>
      <c r="AV57" s="105">
        <f t="shared" si="44"/>
        <v>0</v>
      </c>
      <c r="AW57" s="14">
        <f t="shared" si="45"/>
        <v>0</v>
      </c>
      <c r="AX57" s="14">
        <f t="shared" si="46"/>
        <v>0</v>
      </c>
      <c r="AY57" s="105">
        <f t="shared" si="47"/>
        <v>0</v>
      </c>
      <c r="AZ57" s="105">
        <f t="shared" si="48"/>
        <v>0</v>
      </c>
      <c r="BA57" s="12">
        <f t="shared" si="29"/>
        <v>0</v>
      </c>
      <c r="BB57" s="12">
        <f t="shared" si="30"/>
        <v>0</v>
      </c>
      <c r="BC57" s="12">
        <f t="shared" si="31"/>
        <v>0</v>
      </c>
      <c r="BD57" s="12">
        <f t="shared" si="34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3.5" hidden="1" customHeight="1" thickBot="1">
      <c r="A58" s="106"/>
      <c r="B58" s="137"/>
      <c r="C58" s="130"/>
      <c r="D58" s="234" t="str">
        <f t="shared" si="52"/>
        <v>SV Miesau (A)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9"/>
        <v/>
      </c>
      <c r="Q58" s="115" t="str">
        <f t="shared" si="36"/>
        <v/>
      </c>
      <c r="R58" s="114" t="str">
        <f t="shared" si="50"/>
        <v/>
      </c>
      <c r="S58" s="115" t="str">
        <f t="shared" si="37"/>
        <v/>
      </c>
      <c r="T58" s="103">
        <f t="shared" si="32"/>
        <v>0</v>
      </c>
      <c r="U58" s="104">
        <f t="shared" si="33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8"/>
        <v/>
      </c>
      <c r="AN58" s="367"/>
      <c r="AO58" s="368" t="str">
        <f t="shared" ca="1" si="51"/>
        <v/>
      </c>
      <c r="AP58" s="368"/>
      <c r="AQ58" s="105">
        <f t="shared" si="39"/>
        <v>0</v>
      </c>
      <c r="AR58" s="105">
        <f t="shared" si="40"/>
        <v>0</v>
      </c>
      <c r="AS58" s="14">
        <f t="shared" si="41"/>
        <v>0</v>
      </c>
      <c r="AT58" s="204">
        <f t="shared" si="42"/>
        <v>0</v>
      </c>
      <c r="AU58" s="105">
        <f t="shared" si="43"/>
        <v>0</v>
      </c>
      <c r="AV58" s="105">
        <f t="shared" si="44"/>
        <v>0</v>
      </c>
      <c r="AW58" s="14">
        <f t="shared" si="45"/>
        <v>0</v>
      </c>
      <c r="AX58" s="14">
        <f t="shared" si="46"/>
        <v>0</v>
      </c>
      <c r="AY58" s="105">
        <f t="shared" si="47"/>
        <v>0</v>
      </c>
      <c r="AZ58" s="105">
        <f t="shared" si="48"/>
        <v>0</v>
      </c>
      <c r="BA58" s="12">
        <f t="shared" si="29"/>
        <v>0</v>
      </c>
      <c r="BB58" s="12">
        <f t="shared" si="30"/>
        <v>0</v>
      </c>
      <c r="BC58" s="12">
        <f t="shared" si="31"/>
        <v>0</v>
      </c>
      <c r="BD58" s="12">
        <f t="shared" si="34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3.5" hidden="1" customHeight="1" thickBot="1">
      <c r="A59" s="116"/>
      <c r="B59" s="138"/>
      <c r="C59" s="131"/>
      <c r="D59" s="235" t="str">
        <f t="shared" si="52"/>
        <v>SV Miesau (A)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9"/>
        <v/>
      </c>
      <c r="Q59" s="125" t="str">
        <f t="shared" si="36"/>
        <v/>
      </c>
      <c r="R59" s="124" t="str">
        <f t="shared" si="50"/>
        <v/>
      </c>
      <c r="S59" s="125" t="str">
        <f t="shared" si="37"/>
        <v/>
      </c>
      <c r="T59" s="103">
        <f t="shared" si="32"/>
        <v>0</v>
      </c>
      <c r="U59" s="104">
        <f t="shared" si="33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8"/>
        <v/>
      </c>
      <c r="AN59" s="370"/>
      <c r="AO59" s="371" t="str">
        <f t="shared" ca="1" si="51"/>
        <v/>
      </c>
      <c r="AP59" s="371"/>
      <c r="AQ59" s="105">
        <f t="shared" si="39"/>
        <v>0</v>
      </c>
      <c r="AR59" s="105">
        <f t="shared" si="40"/>
        <v>0</v>
      </c>
      <c r="AS59" s="14">
        <f t="shared" si="41"/>
        <v>0</v>
      </c>
      <c r="AT59" s="204">
        <f t="shared" si="42"/>
        <v>0</v>
      </c>
      <c r="AU59" s="105">
        <f t="shared" si="43"/>
        <v>0</v>
      </c>
      <c r="AV59" s="105">
        <f t="shared" si="44"/>
        <v>0</v>
      </c>
      <c r="AW59" s="14">
        <f t="shared" si="45"/>
        <v>0</v>
      </c>
      <c r="AX59" s="14">
        <f t="shared" si="46"/>
        <v>0</v>
      </c>
      <c r="AY59" s="105">
        <f t="shared" si="47"/>
        <v>0</v>
      </c>
      <c r="AZ59" s="105">
        <f t="shared" si="48"/>
        <v>0</v>
      </c>
      <c r="BA59" s="12">
        <f t="shared" si="29"/>
        <v>0</v>
      </c>
      <c r="BB59" s="12">
        <f t="shared" si="30"/>
        <v>0</v>
      </c>
      <c r="BC59" s="12">
        <f t="shared" si="31"/>
        <v>0</v>
      </c>
      <c r="BD59" s="12">
        <f t="shared" si="34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3.5" customHeight="1" thickBot="1">
      <c r="A60" s="13"/>
      <c r="C60" s="14"/>
      <c r="D60" s="218"/>
      <c r="E60" s="218"/>
      <c r="T60" s="103">
        <f t="shared" si="32"/>
        <v>0</v>
      </c>
      <c r="U60" s="104">
        <f t="shared" si="33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3">SUM(BA50:BA59)</f>
        <v>3</v>
      </c>
      <c r="BB60" s="128">
        <f t="shared" si="53"/>
        <v>0</v>
      </c>
      <c r="BC60" s="128">
        <f t="shared" si="53"/>
        <v>0</v>
      </c>
      <c r="BD60" s="128">
        <f t="shared" si="53"/>
        <v>0</v>
      </c>
      <c r="BE60" s="128">
        <f t="shared" si="53"/>
        <v>1</v>
      </c>
      <c r="BF60" s="128">
        <f t="shared" si="53"/>
        <v>1</v>
      </c>
      <c r="BG60" s="128">
        <f t="shared" si="53"/>
        <v>1</v>
      </c>
      <c r="BH60" s="128">
        <f t="shared" si="53"/>
        <v>0</v>
      </c>
      <c r="BI60" s="14">
        <f>SUM(BA60:BH60)</f>
        <v>6</v>
      </c>
    </row>
    <row r="61" spans="1:61" ht="13.2" customHeight="1" thickBot="1">
      <c r="A61" s="93"/>
      <c r="B61" s="136">
        <v>43354</v>
      </c>
      <c r="C61" s="129"/>
      <c r="D61" s="233" t="str">
        <f>E9</f>
        <v>TV Otterberg</v>
      </c>
      <c r="E61" s="228" t="str">
        <f>E3</f>
        <v>VC Feuerball Kaiserslautern</v>
      </c>
      <c r="F61" s="97">
        <v>22</v>
      </c>
      <c r="G61" s="98">
        <v>25</v>
      </c>
      <c r="H61" s="95">
        <v>25</v>
      </c>
      <c r="I61" s="96">
        <v>16</v>
      </c>
      <c r="J61" s="97">
        <v>25</v>
      </c>
      <c r="K61" s="98">
        <v>22</v>
      </c>
      <c r="L61" s="95">
        <v>25</v>
      </c>
      <c r="M61" s="96">
        <v>16</v>
      </c>
      <c r="N61" s="97"/>
      <c r="O61" s="98"/>
      <c r="P61" s="101">
        <f>IF(F61="","",F61+H61+J61+L61+N61)</f>
        <v>97</v>
      </c>
      <c r="Q61" s="102">
        <f t="shared" ref="Q61:Q70" si="54">IF(G61="","",G61+I61+K61+M61+O61)</f>
        <v>79</v>
      </c>
      <c r="R61" s="101">
        <f>IF(F61="","",AQ61+AS61+AU61+AW61+AY61)</f>
        <v>3</v>
      </c>
      <c r="S61" s="102">
        <f t="shared" ref="S61:S70" si="55">IF(G61="","",AR61+AT61+AV61+AX61+AZ61)</f>
        <v>1</v>
      </c>
      <c r="T61" s="103">
        <f t="shared" si="32"/>
        <v>3</v>
      </c>
      <c r="U61" s="104">
        <f t="shared" si="33"/>
        <v>0</v>
      </c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4" t="str">
        <f t="shared" ref="AM61:AM70" ca="1" si="56">IF(U61&lt;&gt;"","",IF(C61&lt;&gt;"","verlegt",IF(B61&lt;TODAY(),"offen","")))</f>
        <v/>
      </c>
      <c r="AN61" s="374"/>
      <c r="AO61" s="375" t="str">
        <f ca="1">IF(U61&lt;&gt;"","",IF(C61="","",IF(C61&lt;TODAY(),"offen","")))</f>
        <v/>
      </c>
      <c r="AP61" s="375"/>
      <c r="AQ61" s="105">
        <f t="shared" ref="AQ61:AQ70" si="57">IF(F61&gt;G61,1,0)</f>
        <v>0</v>
      </c>
      <c r="AR61" s="105">
        <f t="shared" ref="AR61:AR70" si="58">IF(G61&gt;F61,1,0)</f>
        <v>1</v>
      </c>
      <c r="AS61" s="14">
        <f t="shared" ref="AS61:AS70" si="59">IF(H61&gt;I61,1,0)</f>
        <v>1</v>
      </c>
      <c r="AT61" s="204">
        <f t="shared" ref="AT61:AT70" si="60">IF(I61&gt;H61,1,0)</f>
        <v>0</v>
      </c>
      <c r="AU61" s="105">
        <f t="shared" ref="AU61:AU70" si="61">IF(J61&gt;K61,1,0)</f>
        <v>1</v>
      </c>
      <c r="AV61" s="105">
        <f t="shared" ref="AV61:AV70" si="62">IF(K61&gt;J61,1,0)</f>
        <v>0</v>
      </c>
      <c r="AW61" s="14">
        <f t="shared" ref="AW61:AW70" si="63">IF(L61&gt;M61,1,0)</f>
        <v>1</v>
      </c>
      <c r="AX61" s="14">
        <f t="shared" ref="AX61:AX70" si="64">IF(M61&gt;L61,1,0)</f>
        <v>0</v>
      </c>
      <c r="AY61" s="105">
        <f t="shared" ref="AY61:AY70" si="65">IF(N61&gt;O61,1,0)</f>
        <v>0</v>
      </c>
      <c r="AZ61" s="105">
        <f t="shared" ref="AZ61:AZ70" si="66">IF(O61&gt;N61,1,0)</f>
        <v>0</v>
      </c>
      <c r="BA61" s="12">
        <f t="shared" si="29"/>
        <v>1</v>
      </c>
      <c r="BB61" s="12">
        <f t="shared" si="30"/>
        <v>0</v>
      </c>
      <c r="BC61" s="12">
        <f t="shared" si="31"/>
        <v>0</v>
      </c>
      <c r="BD61" s="12">
        <f t="shared" si="34"/>
        <v>0</v>
      </c>
      <c r="BE61" s="12">
        <f>IF(U40=3,1,0)</f>
        <v>0</v>
      </c>
      <c r="BF61" s="12">
        <f>IF(U40=2,1,0)</f>
        <v>1</v>
      </c>
      <c r="BG61" s="12">
        <f>IF(U40=1,1,0)</f>
        <v>0</v>
      </c>
      <c r="BH61" s="12">
        <f>IF(AND(U40=0,T40&lt;&gt;0),1,0)</f>
        <v>0</v>
      </c>
      <c r="BI61" s="14"/>
    </row>
    <row r="62" spans="1:61" ht="13.5" customHeight="1" thickBot="1">
      <c r="A62" s="106"/>
      <c r="B62" s="137">
        <v>43599</v>
      </c>
      <c r="C62" s="162"/>
      <c r="D62" s="234" t="str">
        <f>D61</f>
        <v>TV Otterberg</v>
      </c>
      <c r="E62" s="230" t="str">
        <f>E6</f>
        <v>SV Miesau (A)</v>
      </c>
      <c r="F62" s="110">
        <v>17</v>
      </c>
      <c r="G62" s="111">
        <v>25</v>
      </c>
      <c r="H62" s="108">
        <v>25</v>
      </c>
      <c r="I62" s="109">
        <v>17</v>
      </c>
      <c r="J62" s="110">
        <v>17</v>
      </c>
      <c r="K62" s="111">
        <v>25</v>
      </c>
      <c r="L62" s="108">
        <v>25</v>
      </c>
      <c r="M62" s="109">
        <v>10</v>
      </c>
      <c r="N62" s="110">
        <v>12</v>
      </c>
      <c r="O62" s="111">
        <v>15</v>
      </c>
      <c r="P62" s="114">
        <f t="shared" ref="P62:P70" si="67">IF(F62="","",F62+H62+J62+L62+N62)</f>
        <v>96</v>
      </c>
      <c r="Q62" s="115">
        <f t="shared" si="54"/>
        <v>92</v>
      </c>
      <c r="R62" s="114">
        <f t="shared" ref="R62:R70" si="68">IF(F62="","",AQ62+AS62+AU62+AW62+AY62)</f>
        <v>2</v>
      </c>
      <c r="S62" s="115">
        <f t="shared" si="55"/>
        <v>3</v>
      </c>
      <c r="T62" s="103">
        <f t="shared" si="32"/>
        <v>1</v>
      </c>
      <c r="U62" s="104">
        <f t="shared" si="33"/>
        <v>2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6"/>
        <v/>
      </c>
      <c r="AN62" s="367"/>
      <c r="AO62" s="368" t="str">
        <f t="shared" ref="AO62:AO70" ca="1" si="69">IF(U62&lt;&gt;"","",IF(C62="","",IF(C62&lt;TODAY(),"offen","")))</f>
        <v/>
      </c>
      <c r="AP62" s="368"/>
      <c r="AQ62" s="105">
        <f t="shared" si="57"/>
        <v>0</v>
      </c>
      <c r="AR62" s="105">
        <f t="shared" si="58"/>
        <v>1</v>
      </c>
      <c r="AS62" s="14">
        <f t="shared" si="59"/>
        <v>1</v>
      </c>
      <c r="AT62" s="204">
        <f t="shared" si="60"/>
        <v>0</v>
      </c>
      <c r="AU62" s="105">
        <f t="shared" si="61"/>
        <v>0</v>
      </c>
      <c r="AV62" s="105">
        <f t="shared" si="62"/>
        <v>1</v>
      </c>
      <c r="AW62" s="14">
        <f t="shared" si="63"/>
        <v>1</v>
      </c>
      <c r="AX62" s="14">
        <f t="shared" si="64"/>
        <v>0</v>
      </c>
      <c r="AY62" s="105">
        <f t="shared" si="65"/>
        <v>0</v>
      </c>
      <c r="AZ62" s="105">
        <f t="shared" si="66"/>
        <v>1</v>
      </c>
      <c r="BA62" s="12">
        <f t="shared" si="29"/>
        <v>0</v>
      </c>
      <c r="BB62" s="12">
        <f t="shared" si="30"/>
        <v>0</v>
      </c>
      <c r="BC62" s="12">
        <f t="shared" si="31"/>
        <v>1</v>
      </c>
      <c r="BD62" s="12">
        <f t="shared" si="34"/>
        <v>0</v>
      </c>
      <c r="BE62" s="12">
        <f>IF(U51=3,1,0)</f>
        <v>0</v>
      </c>
      <c r="BF62" s="12">
        <f>IF(U51=2,1,0)</f>
        <v>0</v>
      </c>
      <c r="BG62" s="12">
        <f>IF(U51=1,1,0)</f>
        <v>0</v>
      </c>
      <c r="BH62" s="12">
        <f>IF(AND(U51=0,T51&lt;&gt;0),1,0)</f>
        <v>1</v>
      </c>
      <c r="BI62" s="14"/>
    </row>
    <row r="63" spans="1:61" ht="13.5" customHeight="1" thickBot="1">
      <c r="A63" s="106"/>
      <c r="B63" s="137">
        <v>43550</v>
      </c>
      <c r="C63" s="162">
        <v>43564</v>
      </c>
      <c r="D63" s="344" t="str">
        <f t="shared" ref="D63:D70" si="70">D62</f>
        <v>TV Otterberg</v>
      </c>
      <c r="E63" s="230" t="str">
        <f>E12</f>
        <v>Rodenbach/Weilerbach</v>
      </c>
      <c r="F63" s="110">
        <v>21</v>
      </c>
      <c r="G63" s="111">
        <v>25</v>
      </c>
      <c r="H63" s="108">
        <v>27</v>
      </c>
      <c r="I63" s="109">
        <v>25</v>
      </c>
      <c r="J63" s="110">
        <v>25</v>
      </c>
      <c r="K63" s="111">
        <v>21</v>
      </c>
      <c r="L63" s="108">
        <v>19</v>
      </c>
      <c r="M63" s="109">
        <v>25</v>
      </c>
      <c r="N63" s="110">
        <v>14</v>
      </c>
      <c r="O63" s="111">
        <v>16</v>
      </c>
      <c r="P63" s="114">
        <f t="shared" si="67"/>
        <v>106</v>
      </c>
      <c r="Q63" s="115">
        <f t="shared" si="54"/>
        <v>112</v>
      </c>
      <c r="R63" s="114">
        <f t="shared" si="68"/>
        <v>2</v>
      </c>
      <c r="S63" s="115">
        <f t="shared" si="55"/>
        <v>3</v>
      </c>
      <c r="T63" s="103">
        <f t="shared" si="32"/>
        <v>1</v>
      </c>
      <c r="U63" s="104">
        <f t="shared" si="33"/>
        <v>2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6"/>
        <v/>
      </c>
      <c r="AN63" s="367"/>
      <c r="AO63" s="368" t="str">
        <f t="shared" ca="1" si="69"/>
        <v/>
      </c>
      <c r="AP63" s="368"/>
      <c r="AQ63" s="105">
        <f t="shared" si="57"/>
        <v>0</v>
      </c>
      <c r="AR63" s="105">
        <f t="shared" si="58"/>
        <v>1</v>
      </c>
      <c r="AS63" s="14">
        <f t="shared" si="59"/>
        <v>1</v>
      </c>
      <c r="AT63" s="204">
        <f t="shared" si="60"/>
        <v>0</v>
      </c>
      <c r="AU63" s="105">
        <f t="shared" si="61"/>
        <v>1</v>
      </c>
      <c r="AV63" s="105">
        <f t="shared" si="62"/>
        <v>0</v>
      </c>
      <c r="AW63" s="14">
        <f t="shared" si="63"/>
        <v>0</v>
      </c>
      <c r="AX63" s="14">
        <f t="shared" si="64"/>
        <v>1</v>
      </c>
      <c r="AY63" s="105">
        <f t="shared" si="65"/>
        <v>0</v>
      </c>
      <c r="AZ63" s="105">
        <f t="shared" si="66"/>
        <v>1</v>
      </c>
      <c r="BA63" s="12">
        <f t="shared" si="29"/>
        <v>0</v>
      </c>
      <c r="BB63" s="12">
        <f t="shared" si="30"/>
        <v>0</v>
      </c>
      <c r="BC63" s="12">
        <f t="shared" si="31"/>
        <v>1</v>
      </c>
      <c r="BD63" s="12">
        <f t="shared" si="34"/>
        <v>0</v>
      </c>
      <c r="BE63" s="12">
        <f>IF(U74=3,1,0)</f>
        <v>1</v>
      </c>
      <c r="BF63" s="12">
        <f>IF(U74=2,1,0)</f>
        <v>0</v>
      </c>
      <c r="BG63" s="12">
        <f>IF(U74=1,1,0)</f>
        <v>0</v>
      </c>
      <c r="BH63" s="12">
        <f>IF(AND(U74=0,T74&lt;&gt;0),1,0)</f>
        <v>0</v>
      </c>
      <c r="BI63" s="14"/>
    </row>
    <row r="64" spans="1:61" ht="13.5" hidden="1" customHeight="1" thickBot="1">
      <c r="A64" s="106"/>
      <c r="B64" s="137"/>
      <c r="C64" s="130"/>
      <c r="D64" s="234" t="str">
        <f t="shared" si="70"/>
        <v>TV Otterberg</v>
      </c>
      <c r="E64" s="230">
        <f>E15</f>
        <v>0</v>
      </c>
      <c r="F64" s="110"/>
      <c r="G64" s="111"/>
      <c r="H64" s="108"/>
      <c r="I64" s="109"/>
      <c r="J64" s="110"/>
      <c r="K64" s="111"/>
      <c r="L64" s="108"/>
      <c r="M64" s="109"/>
      <c r="N64" s="110"/>
      <c r="O64" s="111"/>
      <c r="P64" s="114" t="str">
        <f t="shared" si="67"/>
        <v/>
      </c>
      <c r="Q64" s="115" t="str">
        <f t="shared" si="54"/>
        <v/>
      </c>
      <c r="R64" s="114" t="str">
        <f t="shared" si="68"/>
        <v/>
      </c>
      <c r="S64" s="115" t="str">
        <f t="shared" si="55"/>
        <v/>
      </c>
      <c r="T64" s="103">
        <f t="shared" si="32"/>
        <v>0</v>
      </c>
      <c r="U64" s="104">
        <f t="shared" si="33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6"/>
        <v/>
      </c>
      <c r="AN64" s="372"/>
      <c r="AO64" s="368" t="str">
        <f t="shared" ca="1" si="69"/>
        <v/>
      </c>
      <c r="AP64" s="368"/>
      <c r="AQ64" s="105">
        <f t="shared" si="57"/>
        <v>0</v>
      </c>
      <c r="AR64" s="105">
        <f t="shared" si="58"/>
        <v>0</v>
      </c>
      <c r="AS64" s="14">
        <f t="shared" si="59"/>
        <v>0</v>
      </c>
      <c r="AT64" s="204">
        <f t="shared" si="60"/>
        <v>0</v>
      </c>
      <c r="AU64" s="105">
        <f t="shared" si="61"/>
        <v>0</v>
      </c>
      <c r="AV64" s="105">
        <f t="shared" si="62"/>
        <v>0</v>
      </c>
      <c r="AW64" s="14">
        <f t="shared" si="63"/>
        <v>0</v>
      </c>
      <c r="AX64" s="14">
        <f t="shared" si="64"/>
        <v>0</v>
      </c>
      <c r="AY64" s="105">
        <f t="shared" si="65"/>
        <v>0</v>
      </c>
      <c r="AZ64" s="105">
        <f t="shared" si="66"/>
        <v>0</v>
      </c>
      <c r="BA64" s="12">
        <f t="shared" si="29"/>
        <v>0</v>
      </c>
      <c r="BB64" s="12">
        <f t="shared" si="30"/>
        <v>0</v>
      </c>
      <c r="BC64" s="12">
        <f t="shared" si="31"/>
        <v>0</v>
      </c>
      <c r="BD64" s="12">
        <f t="shared" si="34"/>
        <v>0</v>
      </c>
      <c r="BE64" s="12">
        <f>IF(U85=3,1,0)</f>
        <v>0</v>
      </c>
      <c r="BF64" s="12">
        <f>IF(U85=2,1,0)</f>
        <v>0</v>
      </c>
      <c r="BG64" s="12">
        <f>IF(U85=1,1,0)</f>
        <v>0</v>
      </c>
      <c r="BH64" s="12">
        <f>IF(AND(U85=0,T85&lt;&gt;0),1,0)</f>
        <v>0</v>
      </c>
      <c r="BI64" s="14"/>
    </row>
    <row r="65" spans="1:61" ht="13.5" hidden="1" customHeight="1" thickBot="1">
      <c r="A65" s="106"/>
      <c r="B65" s="137"/>
      <c r="C65" s="130"/>
      <c r="D65" s="234" t="str">
        <f t="shared" si="70"/>
        <v>TV Otterberg</v>
      </c>
      <c r="E65" s="230">
        <f>E18</f>
        <v>0</v>
      </c>
      <c r="F65" s="110"/>
      <c r="G65" s="111"/>
      <c r="H65" s="108"/>
      <c r="I65" s="109"/>
      <c r="J65" s="110"/>
      <c r="K65" s="111"/>
      <c r="L65" s="108"/>
      <c r="M65" s="109"/>
      <c r="N65" s="110"/>
      <c r="O65" s="111"/>
      <c r="P65" s="114" t="str">
        <f t="shared" si="67"/>
        <v/>
      </c>
      <c r="Q65" s="115" t="str">
        <f t="shared" si="54"/>
        <v/>
      </c>
      <c r="R65" s="114" t="str">
        <f t="shared" si="68"/>
        <v/>
      </c>
      <c r="S65" s="115" t="str">
        <f t="shared" si="55"/>
        <v/>
      </c>
      <c r="T65" s="103">
        <f t="shared" si="32"/>
        <v>0</v>
      </c>
      <c r="U65" s="104">
        <f t="shared" si="33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6"/>
        <v/>
      </c>
      <c r="AN65" s="367"/>
      <c r="AO65" s="368" t="str">
        <f t="shared" ca="1" si="69"/>
        <v/>
      </c>
      <c r="AP65" s="368"/>
      <c r="AQ65" s="105">
        <f t="shared" si="57"/>
        <v>0</v>
      </c>
      <c r="AR65" s="105">
        <f t="shared" si="58"/>
        <v>0</v>
      </c>
      <c r="AS65" s="14">
        <f t="shared" si="59"/>
        <v>0</v>
      </c>
      <c r="AT65" s="204">
        <f t="shared" si="60"/>
        <v>0</v>
      </c>
      <c r="AU65" s="105">
        <f t="shared" si="61"/>
        <v>0</v>
      </c>
      <c r="AV65" s="105">
        <f t="shared" si="62"/>
        <v>0</v>
      </c>
      <c r="AW65" s="14">
        <f t="shared" si="63"/>
        <v>0</v>
      </c>
      <c r="AX65" s="14">
        <f t="shared" si="64"/>
        <v>0</v>
      </c>
      <c r="AY65" s="105">
        <f t="shared" si="65"/>
        <v>0</v>
      </c>
      <c r="AZ65" s="105">
        <f t="shared" si="66"/>
        <v>0</v>
      </c>
      <c r="BA65" s="12">
        <f t="shared" si="29"/>
        <v>0</v>
      </c>
      <c r="BB65" s="12">
        <f t="shared" si="30"/>
        <v>0</v>
      </c>
      <c r="BC65" s="12">
        <f t="shared" si="31"/>
        <v>0</v>
      </c>
      <c r="BD65" s="12">
        <f t="shared" si="34"/>
        <v>0</v>
      </c>
      <c r="BE65" s="12">
        <f>IF(U96=3,1,0)</f>
        <v>0</v>
      </c>
      <c r="BF65" s="12">
        <f>IF(U96=2,1,0)</f>
        <v>0</v>
      </c>
      <c r="BG65" s="12">
        <f>IF(U96=1,1,0)</f>
        <v>0</v>
      </c>
      <c r="BH65" s="12">
        <f>IF(AND(U96=0,T96&lt;&gt;0),1,0)</f>
        <v>0</v>
      </c>
      <c r="BI65" s="14"/>
    </row>
    <row r="66" spans="1:61" ht="13.5" hidden="1" customHeight="1" thickBot="1">
      <c r="A66" s="106"/>
      <c r="B66" s="137"/>
      <c r="C66" s="130"/>
      <c r="D66" s="234" t="str">
        <f t="shared" si="70"/>
        <v>TV Otterberg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7"/>
        <v/>
      </c>
      <c r="Q66" s="115" t="str">
        <f t="shared" si="54"/>
        <v/>
      </c>
      <c r="R66" s="114" t="str">
        <f t="shared" si="68"/>
        <v/>
      </c>
      <c r="S66" s="115" t="str">
        <f>IF(G66="","",AR66+AT66+AV66+AX66+AZ66)</f>
        <v/>
      </c>
      <c r="T66" s="103">
        <f t="shared" si="32"/>
        <v>0</v>
      </c>
      <c r="U66" s="104">
        <f t="shared" si="33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6"/>
        <v/>
      </c>
      <c r="AN66" s="367"/>
      <c r="AO66" s="368" t="str">
        <f t="shared" ca="1" si="69"/>
        <v/>
      </c>
      <c r="AP66" s="368"/>
      <c r="AQ66" s="105">
        <f t="shared" si="57"/>
        <v>0</v>
      </c>
      <c r="AR66" s="105">
        <f t="shared" si="58"/>
        <v>0</v>
      </c>
      <c r="AS66" s="14">
        <f t="shared" si="59"/>
        <v>0</v>
      </c>
      <c r="AT66" s="204">
        <f t="shared" si="60"/>
        <v>0</v>
      </c>
      <c r="AU66" s="105">
        <f t="shared" si="61"/>
        <v>0</v>
      </c>
      <c r="AV66" s="105">
        <f t="shared" si="62"/>
        <v>0</v>
      </c>
      <c r="AW66" s="14">
        <f t="shared" si="63"/>
        <v>0</v>
      </c>
      <c r="AX66" s="14">
        <f t="shared" si="64"/>
        <v>0</v>
      </c>
      <c r="AY66" s="105">
        <f t="shared" si="65"/>
        <v>0</v>
      </c>
      <c r="AZ66" s="105">
        <f t="shared" si="66"/>
        <v>0</v>
      </c>
      <c r="BA66" s="12">
        <f t="shared" si="29"/>
        <v>0</v>
      </c>
      <c r="BB66" s="12">
        <f t="shared" si="30"/>
        <v>0</v>
      </c>
      <c r="BC66" s="12">
        <f t="shared" si="31"/>
        <v>0</v>
      </c>
      <c r="BD66" s="12">
        <f t="shared" si="34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3.5" hidden="1" customHeight="1" thickBot="1">
      <c r="A67" s="106"/>
      <c r="B67" s="137"/>
      <c r="C67" s="130"/>
      <c r="D67" s="234" t="str">
        <f t="shared" si="70"/>
        <v>TV Otterberg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7"/>
        <v/>
      </c>
      <c r="Q67" s="115" t="str">
        <f t="shared" si="54"/>
        <v/>
      </c>
      <c r="R67" s="114" t="str">
        <f t="shared" si="68"/>
        <v/>
      </c>
      <c r="S67" s="115" t="str">
        <f t="shared" si="55"/>
        <v/>
      </c>
      <c r="T67" s="103">
        <f t="shared" si="32"/>
        <v>0</v>
      </c>
      <c r="U67" s="104">
        <f t="shared" si="33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6"/>
        <v/>
      </c>
      <c r="AN67" s="367"/>
      <c r="AO67" s="368" t="str">
        <f t="shared" ca="1" si="69"/>
        <v/>
      </c>
      <c r="AP67" s="368"/>
      <c r="AQ67" s="105">
        <f t="shared" si="57"/>
        <v>0</v>
      </c>
      <c r="AR67" s="105">
        <f t="shared" si="58"/>
        <v>0</v>
      </c>
      <c r="AS67" s="14">
        <f t="shared" si="59"/>
        <v>0</v>
      </c>
      <c r="AT67" s="204">
        <f t="shared" si="60"/>
        <v>0</v>
      </c>
      <c r="AU67" s="105">
        <f t="shared" si="61"/>
        <v>0</v>
      </c>
      <c r="AV67" s="105">
        <f t="shared" si="62"/>
        <v>0</v>
      </c>
      <c r="AW67" s="14">
        <f t="shared" si="63"/>
        <v>0</v>
      </c>
      <c r="AX67" s="14">
        <f t="shared" si="64"/>
        <v>0</v>
      </c>
      <c r="AY67" s="105">
        <f t="shared" si="65"/>
        <v>0</v>
      </c>
      <c r="AZ67" s="105">
        <f t="shared" si="66"/>
        <v>0</v>
      </c>
      <c r="BA67" s="12">
        <f t="shared" si="29"/>
        <v>0</v>
      </c>
      <c r="BB67" s="12">
        <f t="shared" si="30"/>
        <v>0</v>
      </c>
      <c r="BC67" s="12">
        <f t="shared" si="31"/>
        <v>0</v>
      </c>
      <c r="BD67" s="12">
        <f t="shared" si="34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3.5" hidden="1" customHeight="1" thickBot="1">
      <c r="A68" s="106"/>
      <c r="B68" s="137"/>
      <c r="C68" s="130"/>
      <c r="D68" s="234" t="str">
        <f t="shared" si="70"/>
        <v>TV Otterberg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7"/>
        <v/>
      </c>
      <c r="Q68" s="115" t="str">
        <f t="shared" si="54"/>
        <v/>
      </c>
      <c r="R68" s="114" t="str">
        <f t="shared" si="68"/>
        <v/>
      </c>
      <c r="S68" s="115" t="str">
        <f t="shared" si="55"/>
        <v/>
      </c>
      <c r="T68" s="103">
        <f t="shared" si="32"/>
        <v>0</v>
      </c>
      <c r="U68" s="104">
        <f t="shared" si="33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6"/>
        <v/>
      </c>
      <c r="AN68" s="367"/>
      <c r="AO68" s="368" t="str">
        <f t="shared" ca="1" si="69"/>
        <v/>
      </c>
      <c r="AP68" s="368"/>
      <c r="AQ68" s="105">
        <f t="shared" si="57"/>
        <v>0</v>
      </c>
      <c r="AR68" s="105">
        <f t="shared" si="58"/>
        <v>0</v>
      </c>
      <c r="AS68" s="14">
        <f t="shared" si="59"/>
        <v>0</v>
      </c>
      <c r="AT68" s="204">
        <f t="shared" si="60"/>
        <v>0</v>
      </c>
      <c r="AU68" s="105">
        <f t="shared" si="61"/>
        <v>0</v>
      </c>
      <c r="AV68" s="105">
        <f t="shared" si="62"/>
        <v>0</v>
      </c>
      <c r="AW68" s="14">
        <f t="shared" si="63"/>
        <v>0</v>
      </c>
      <c r="AX68" s="14">
        <f t="shared" si="64"/>
        <v>0</v>
      </c>
      <c r="AY68" s="105">
        <f t="shared" si="65"/>
        <v>0</v>
      </c>
      <c r="AZ68" s="105">
        <f t="shared" si="66"/>
        <v>0</v>
      </c>
      <c r="BA68" s="12">
        <f t="shared" si="29"/>
        <v>0</v>
      </c>
      <c r="BB68" s="12">
        <f t="shared" si="30"/>
        <v>0</v>
      </c>
      <c r="BC68" s="12">
        <f t="shared" si="31"/>
        <v>0</v>
      </c>
      <c r="BD68" s="12">
        <f t="shared" si="34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3.5" hidden="1" customHeight="1" thickBot="1">
      <c r="A69" s="106"/>
      <c r="B69" s="137"/>
      <c r="C69" s="130"/>
      <c r="D69" s="234" t="str">
        <f t="shared" si="70"/>
        <v>TV Otterberg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7"/>
        <v/>
      </c>
      <c r="Q69" s="115" t="str">
        <f t="shared" si="54"/>
        <v/>
      </c>
      <c r="R69" s="114" t="str">
        <f t="shared" si="68"/>
        <v/>
      </c>
      <c r="S69" s="115" t="str">
        <f t="shared" si="55"/>
        <v/>
      </c>
      <c r="T69" s="103">
        <f t="shared" si="32"/>
        <v>0</v>
      </c>
      <c r="U69" s="104">
        <f t="shared" si="33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6"/>
        <v/>
      </c>
      <c r="AN69" s="367"/>
      <c r="AO69" s="368" t="str">
        <f t="shared" ca="1" si="69"/>
        <v/>
      </c>
      <c r="AP69" s="368"/>
      <c r="AQ69" s="105">
        <f t="shared" si="57"/>
        <v>0</v>
      </c>
      <c r="AR69" s="105">
        <f t="shared" si="58"/>
        <v>0</v>
      </c>
      <c r="AS69" s="14">
        <f t="shared" si="59"/>
        <v>0</v>
      </c>
      <c r="AT69" s="204">
        <f t="shared" si="60"/>
        <v>0</v>
      </c>
      <c r="AU69" s="105">
        <f t="shared" si="61"/>
        <v>0</v>
      </c>
      <c r="AV69" s="105">
        <f t="shared" si="62"/>
        <v>0</v>
      </c>
      <c r="AW69" s="14">
        <f t="shared" si="63"/>
        <v>0</v>
      </c>
      <c r="AX69" s="14">
        <f t="shared" si="64"/>
        <v>0</v>
      </c>
      <c r="AY69" s="105">
        <f t="shared" si="65"/>
        <v>0</v>
      </c>
      <c r="AZ69" s="105">
        <f t="shared" si="66"/>
        <v>0</v>
      </c>
      <c r="BA69" s="12">
        <f t="shared" si="29"/>
        <v>0</v>
      </c>
      <c r="BB69" s="12">
        <f t="shared" si="30"/>
        <v>0</v>
      </c>
      <c r="BC69" s="12">
        <f t="shared" si="31"/>
        <v>0</v>
      </c>
      <c r="BD69" s="12">
        <f t="shared" si="34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3.5" hidden="1" customHeight="1" thickBot="1">
      <c r="A70" s="116"/>
      <c r="B70" s="138"/>
      <c r="C70" s="131"/>
      <c r="D70" s="235" t="str">
        <f t="shared" si="70"/>
        <v>TV Otterberg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7"/>
        <v/>
      </c>
      <c r="Q70" s="125" t="str">
        <f t="shared" si="54"/>
        <v/>
      </c>
      <c r="R70" s="124" t="str">
        <f t="shared" si="68"/>
        <v/>
      </c>
      <c r="S70" s="125" t="str">
        <f t="shared" si="55"/>
        <v/>
      </c>
      <c r="T70" s="103">
        <f t="shared" si="32"/>
        <v>0</v>
      </c>
      <c r="U70" s="104">
        <f t="shared" si="33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6"/>
        <v/>
      </c>
      <c r="AN70" s="370"/>
      <c r="AO70" s="371" t="str">
        <f t="shared" ca="1" si="69"/>
        <v/>
      </c>
      <c r="AP70" s="371"/>
      <c r="AQ70" s="105">
        <f t="shared" si="57"/>
        <v>0</v>
      </c>
      <c r="AR70" s="105">
        <f t="shared" si="58"/>
        <v>0</v>
      </c>
      <c r="AS70" s="14">
        <f t="shared" si="59"/>
        <v>0</v>
      </c>
      <c r="AT70" s="204">
        <f t="shared" si="60"/>
        <v>0</v>
      </c>
      <c r="AU70" s="105">
        <f t="shared" si="61"/>
        <v>0</v>
      </c>
      <c r="AV70" s="105">
        <f t="shared" si="62"/>
        <v>0</v>
      </c>
      <c r="AW70" s="14">
        <f t="shared" si="63"/>
        <v>0</v>
      </c>
      <c r="AX70" s="14">
        <f t="shared" si="64"/>
        <v>0</v>
      </c>
      <c r="AY70" s="105">
        <f t="shared" si="65"/>
        <v>0</v>
      </c>
      <c r="AZ70" s="105">
        <f t="shared" si="66"/>
        <v>0</v>
      </c>
      <c r="BA70" s="12">
        <f t="shared" si="29"/>
        <v>0</v>
      </c>
      <c r="BB70" s="12">
        <f t="shared" si="30"/>
        <v>0</v>
      </c>
      <c r="BC70" s="12">
        <f t="shared" si="31"/>
        <v>0</v>
      </c>
      <c r="BD70" s="12">
        <f t="shared" si="34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3.2" customHeight="1" thickBot="1">
      <c r="A71" s="13"/>
      <c r="C71" s="14"/>
      <c r="D71" s="218"/>
      <c r="E71" s="218"/>
      <c r="T71" s="103">
        <f t="shared" si="32"/>
        <v>0</v>
      </c>
      <c r="U71" s="104">
        <f t="shared" si="33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1">SUM(BA61:BA70)</f>
        <v>1</v>
      </c>
      <c r="BB71" s="128">
        <f t="shared" si="71"/>
        <v>0</v>
      </c>
      <c r="BC71" s="128">
        <f t="shared" si="71"/>
        <v>2</v>
      </c>
      <c r="BD71" s="128">
        <f t="shared" si="71"/>
        <v>0</v>
      </c>
      <c r="BE71" s="128">
        <f t="shared" si="71"/>
        <v>1</v>
      </c>
      <c r="BF71" s="128">
        <f t="shared" si="71"/>
        <v>1</v>
      </c>
      <c r="BG71" s="128">
        <f t="shared" si="71"/>
        <v>0</v>
      </c>
      <c r="BH71" s="128">
        <f t="shared" si="71"/>
        <v>1</v>
      </c>
      <c r="BI71" s="14">
        <f>SUM(BA71:BH71)</f>
        <v>6</v>
      </c>
    </row>
    <row r="72" spans="1:61" ht="13.5" customHeight="1" thickBot="1">
      <c r="A72" s="93"/>
      <c r="B72" s="136">
        <v>43602</v>
      </c>
      <c r="C72" s="129"/>
      <c r="D72" s="233" t="str">
        <f>E12</f>
        <v>Rodenbach/Weilerbach</v>
      </c>
      <c r="E72" s="360" t="str">
        <f>E3</f>
        <v>VC Feuerball Kaiserslautern</v>
      </c>
      <c r="F72" s="97">
        <v>25</v>
      </c>
      <c r="G72" s="98">
        <v>0</v>
      </c>
      <c r="H72" s="95">
        <v>25</v>
      </c>
      <c r="I72" s="96">
        <v>0</v>
      </c>
      <c r="J72" s="97">
        <v>25</v>
      </c>
      <c r="K72" s="98">
        <v>0</v>
      </c>
      <c r="L72" s="95"/>
      <c r="M72" s="96"/>
      <c r="N72" s="97"/>
      <c r="O72" s="98"/>
      <c r="P72" s="101">
        <f>IF(F72="","",F72+H72+J72+L72+N72)</f>
        <v>75</v>
      </c>
      <c r="Q72" s="102">
        <f t="shared" ref="Q72:Q81" si="72">IF(G72="","",G72+I72+K72+M72+O72)</f>
        <v>0</v>
      </c>
      <c r="R72" s="101">
        <f>IF(F72="","",AQ72+AS72+AU72+AW72+AY72)</f>
        <v>3</v>
      </c>
      <c r="S72" s="102">
        <f t="shared" ref="S72:S81" si="73">IF(G72="","",AR72+AT72+AV72+AX72+AZ72)</f>
        <v>0</v>
      </c>
      <c r="T72" s="103">
        <f t="shared" si="32"/>
        <v>3</v>
      </c>
      <c r="U72" s="104">
        <f t="shared" si="33"/>
        <v>0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4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5">IF(F72&gt;G72,1,0)</f>
        <v>1</v>
      </c>
      <c r="AR72" s="105">
        <f t="shared" ref="AR72:AR81" si="76">IF(G72&gt;F72,1,0)</f>
        <v>0</v>
      </c>
      <c r="AS72" s="14">
        <f t="shared" ref="AS72:AS81" si="77">IF(H72&gt;I72,1,0)</f>
        <v>1</v>
      </c>
      <c r="AT72" s="204">
        <f t="shared" ref="AT72:AT81" si="78">IF(I72&gt;H72,1,0)</f>
        <v>0</v>
      </c>
      <c r="AU72" s="105">
        <f t="shared" ref="AU72:AU81" si="79">IF(J72&gt;K72,1,0)</f>
        <v>1</v>
      </c>
      <c r="AV72" s="105">
        <f t="shared" ref="AV72:AV81" si="80">IF(K72&gt;J72,1,0)</f>
        <v>0</v>
      </c>
      <c r="AW72" s="14">
        <f t="shared" ref="AW72:AW81" si="81">IF(L72&gt;M72,1,0)</f>
        <v>0</v>
      </c>
      <c r="AX72" s="14">
        <f t="shared" ref="AX72:AX81" si="82">IF(M72&gt;L72,1,0)</f>
        <v>0</v>
      </c>
      <c r="AY72" s="105">
        <f t="shared" ref="AY72:AY81" si="83">IF(N72&gt;O72,1,0)</f>
        <v>0</v>
      </c>
      <c r="AZ72" s="105">
        <f t="shared" ref="AZ72:AZ81" si="84">IF(O72&gt;N72,1,0)</f>
        <v>0</v>
      </c>
      <c r="BA72" s="12">
        <f t="shared" si="29"/>
        <v>1</v>
      </c>
      <c r="BB72" s="12">
        <f t="shared" si="30"/>
        <v>0</v>
      </c>
      <c r="BC72" s="12">
        <f t="shared" si="31"/>
        <v>0</v>
      </c>
      <c r="BD72" s="12">
        <f t="shared" si="34"/>
        <v>0</v>
      </c>
      <c r="BE72" s="12">
        <f>IF(U41=3,1,0)</f>
        <v>1</v>
      </c>
      <c r="BF72" s="12">
        <f>IF(U41=2,1,0)</f>
        <v>0</v>
      </c>
      <c r="BG72" s="12">
        <f>IF(U41=1,1,0)</f>
        <v>0</v>
      </c>
      <c r="BH72" s="12">
        <f>IF(AND(U41=0,T41&lt;&gt;0),1,0)</f>
        <v>0</v>
      </c>
      <c r="BI72" s="14"/>
    </row>
    <row r="73" spans="1:61" ht="13.5" customHeight="1" thickBot="1">
      <c r="A73" s="106"/>
      <c r="B73" s="137">
        <v>43490</v>
      </c>
      <c r="C73" s="162"/>
      <c r="D73" s="234" t="str">
        <f>D72</f>
        <v>Rodenbach/Weilerbach</v>
      </c>
      <c r="E73" s="230" t="str">
        <f>E6</f>
        <v>SV Miesau (A)</v>
      </c>
      <c r="F73" s="110">
        <v>17</v>
      </c>
      <c r="G73" s="111">
        <v>25</v>
      </c>
      <c r="H73" s="108">
        <v>25</v>
      </c>
      <c r="I73" s="109">
        <v>20</v>
      </c>
      <c r="J73" s="110">
        <v>18</v>
      </c>
      <c r="K73" s="111">
        <v>25</v>
      </c>
      <c r="L73" s="108">
        <v>25</v>
      </c>
      <c r="M73" s="109">
        <v>21</v>
      </c>
      <c r="N73" s="110">
        <v>15</v>
      </c>
      <c r="O73" s="111">
        <v>5</v>
      </c>
      <c r="P73" s="114">
        <f t="shared" ref="P73:P81" si="85">IF(F73="","",F73+H73+J73+L73+N73)</f>
        <v>100</v>
      </c>
      <c r="Q73" s="115">
        <f t="shared" si="72"/>
        <v>96</v>
      </c>
      <c r="R73" s="114">
        <f t="shared" ref="R73:R81" si="86">IF(F73="","",AQ73+AS73+AU73+AW73+AY73)</f>
        <v>3</v>
      </c>
      <c r="S73" s="115">
        <f t="shared" si="73"/>
        <v>2</v>
      </c>
      <c r="T73" s="103">
        <f t="shared" si="32"/>
        <v>2</v>
      </c>
      <c r="U73" s="104">
        <f t="shared" si="33"/>
        <v>1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4"/>
        <v/>
      </c>
      <c r="AN73" s="367"/>
      <c r="AO73" s="368" t="str">
        <f t="shared" ref="AO73:AO81" ca="1" si="87">IF(U73&lt;&gt;"","",IF(C73="","",IF(C73&lt;TODAY(),"offen","")))</f>
        <v/>
      </c>
      <c r="AP73" s="368"/>
      <c r="AQ73" s="105">
        <f t="shared" si="75"/>
        <v>0</v>
      </c>
      <c r="AR73" s="105">
        <f t="shared" si="76"/>
        <v>1</v>
      </c>
      <c r="AS73" s="14">
        <f t="shared" si="77"/>
        <v>1</v>
      </c>
      <c r="AT73" s="204">
        <f t="shared" si="78"/>
        <v>0</v>
      </c>
      <c r="AU73" s="105">
        <f t="shared" si="79"/>
        <v>0</v>
      </c>
      <c r="AV73" s="105">
        <f t="shared" si="80"/>
        <v>1</v>
      </c>
      <c r="AW73" s="14">
        <f t="shared" si="81"/>
        <v>1</v>
      </c>
      <c r="AX73" s="14">
        <f t="shared" si="82"/>
        <v>0</v>
      </c>
      <c r="AY73" s="105">
        <f t="shared" si="83"/>
        <v>1</v>
      </c>
      <c r="AZ73" s="105">
        <f t="shared" si="84"/>
        <v>0</v>
      </c>
      <c r="BA73" s="12">
        <f t="shared" si="29"/>
        <v>0</v>
      </c>
      <c r="BB73" s="12">
        <f t="shared" si="30"/>
        <v>1</v>
      </c>
      <c r="BC73" s="12">
        <f t="shared" si="31"/>
        <v>0</v>
      </c>
      <c r="BD73" s="12">
        <f t="shared" si="34"/>
        <v>0</v>
      </c>
      <c r="BE73" s="12">
        <f>IF(U52=3,1,0)</f>
        <v>0</v>
      </c>
      <c r="BF73" s="12">
        <f>IF(U52=2,1,0)</f>
        <v>0</v>
      </c>
      <c r="BG73" s="12">
        <f>IF(U52=1,1,0)</f>
        <v>0</v>
      </c>
      <c r="BH73" s="12">
        <f>IF(AND(U52=0,T52&lt;&gt;0),1,0)</f>
        <v>1</v>
      </c>
      <c r="BI73" s="14"/>
    </row>
    <row r="74" spans="1:61" ht="13.5" customHeight="1" thickBot="1">
      <c r="A74" s="106"/>
      <c r="B74" s="137">
        <v>43406</v>
      </c>
      <c r="C74" s="162"/>
      <c r="D74" s="257" t="str">
        <f t="shared" ref="D74:D81" si="88">D73</f>
        <v>Rodenbach/Weilerbach</v>
      </c>
      <c r="E74" s="230" t="str">
        <f>E9</f>
        <v>TV Otterberg</v>
      </c>
      <c r="F74" s="110">
        <v>0</v>
      </c>
      <c r="G74" s="111">
        <v>25</v>
      </c>
      <c r="H74" s="108">
        <v>0</v>
      </c>
      <c r="I74" s="109">
        <v>25</v>
      </c>
      <c r="J74" s="110">
        <v>0</v>
      </c>
      <c r="K74" s="111">
        <v>25</v>
      </c>
      <c r="L74" s="108"/>
      <c r="M74" s="109"/>
      <c r="N74" s="110"/>
      <c r="O74" s="111"/>
      <c r="P74" s="114">
        <f t="shared" si="85"/>
        <v>0</v>
      </c>
      <c r="Q74" s="115">
        <f t="shared" si="72"/>
        <v>75</v>
      </c>
      <c r="R74" s="114">
        <f t="shared" si="86"/>
        <v>0</v>
      </c>
      <c r="S74" s="115">
        <f t="shared" si="73"/>
        <v>3</v>
      </c>
      <c r="T74" s="103">
        <f t="shared" si="32"/>
        <v>0</v>
      </c>
      <c r="U74" s="104">
        <f t="shared" si="33"/>
        <v>3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4"/>
        <v/>
      </c>
      <c r="AN74" s="367"/>
      <c r="AO74" s="368" t="str">
        <f t="shared" ca="1" si="87"/>
        <v/>
      </c>
      <c r="AP74" s="368"/>
      <c r="AQ74" s="105">
        <f t="shared" si="75"/>
        <v>0</v>
      </c>
      <c r="AR74" s="105">
        <f t="shared" si="76"/>
        <v>1</v>
      </c>
      <c r="AS74" s="14">
        <f t="shared" si="77"/>
        <v>0</v>
      </c>
      <c r="AT74" s="204">
        <f t="shared" si="78"/>
        <v>1</v>
      </c>
      <c r="AU74" s="105">
        <f t="shared" si="79"/>
        <v>0</v>
      </c>
      <c r="AV74" s="105">
        <f t="shared" si="80"/>
        <v>1</v>
      </c>
      <c r="AW74" s="14">
        <f t="shared" si="81"/>
        <v>0</v>
      </c>
      <c r="AX74" s="14">
        <f t="shared" si="82"/>
        <v>0</v>
      </c>
      <c r="AY74" s="105">
        <f t="shared" si="83"/>
        <v>0</v>
      </c>
      <c r="AZ74" s="105">
        <f t="shared" si="84"/>
        <v>0</v>
      </c>
      <c r="BA74" s="12">
        <f t="shared" si="29"/>
        <v>0</v>
      </c>
      <c r="BB74" s="12">
        <f t="shared" si="30"/>
        <v>0</v>
      </c>
      <c r="BC74" s="12">
        <f t="shared" si="31"/>
        <v>0</v>
      </c>
      <c r="BD74" s="12">
        <f t="shared" si="34"/>
        <v>1</v>
      </c>
      <c r="BE74" s="12">
        <f>IF(U63=3,1,0)</f>
        <v>0</v>
      </c>
      <c r="BF74" s="12">
        <f>IF(U63=2,1,0)</f>
        <v>1</v>
      </c>
      <c r="BG74" s="12">
        <f>IF(U63=1,1,0)</f>
        <v>0</v>
      </c>
      <c r="BH74" s="12">
        <f>IF(AND(U63=0,T63&lt;&gt;0),1,0)</f>
        <v>0</v>
      </c>
      <c r="BI74" s="14"/>
    </row>
    <row r="75" spans="1:61" ht="13.5" hidden="1" customHeight="1" thickBot="1">
      <c r="A75" s="106"/>
      <c r="B75" s="137"/>
      <c r="C75" s="162"/>
      <c r="D75" s="234" t="str">
        <f t="shared" si="88"/>
        <v>Rodenbach/Weilerbach</v>
      </c>
      <c r="E75" s="230">
        <f>E15</f>
        <v>0</v>
      </c>
      <c r="F75" s="110"/>
      <c r="G75" s="111"/>
      <c r="H75" s="108"/>
      <c r="I75" s="109"/>
      <c r="J75" s="110"/>
      <c r="K75" s="111"/>
      <c r="L75" s="108"/>
      <c r="M75" s="109"/>
      <c r="N75" s="110"/>
      <c r="O75" s="111"/>
      <c r="P75" s="114" t="str">
        <f t="shared" si="85"/>
        <v/>
      </c>
      <c r="Q75" s="115" t="str">
        <f t="shared" si="72"/>
        <v/>
      </c>
      <c r="R75" s="114" t="str">
        <f t="shared" si="86"/>
        <v/>
      </c>
      <c r="S75" s="115" t="str">
        <f t="shared" si="73"/>
        <v/>
      </c>
      <c r="T75" s="103">
        <f t="shared" si="32"/>
        <v>0</v>
      </c>
      <c r="U75" s="104">
        <f t="shared" si="33"/>
        <v>0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4"/>
        <v/>
      </c>
      <c r="AN75" s="372"/>
      <c r="AO75" s="368" t="str">
        <f t="shared" ca="1" si="87"/>
        <v/>
      </c>
      <c r="AP75" s="368"/>
      <c r="AQ75" s="105">
        <f t="shared" si="75"/>
        <v>0</v>
      </c>
      <c r="AR75" s="105">
        <f t="shared" si="76"/>
        <v>0</v>
      </c>
      <c r="AS75" s="14">
        <f t="shared" si="77"/>
        <v>0</v>
      </c>
      <c r="AT75" s="204">
        <f t="shared" si="78"/>
        <v>0</v>
      </c>
      <c r="AU75" s="105">
        <f t="shared" si="79"/>
        <v>0</v>
      </c>
      <c r="AV75" s="105">
        <f t="shared" si="80"/>
        <v>0</v>
      </c>
      <c r="AW75" s="14">
        <f t="shared" si="81"/>
        <v>0</v>
      </c>
      <c r="AX75" s="14">
        <f t="shared" si="82"/>
        <v>0</v>
      </c>
      <c r="AY75" s="105">
        <f t="shared" si="83"/>
        <v>0</v>
      </c>
      <c r="AZ75" s="105">
        <f t="shared" si="84"/>
        <v>0</v>
      </c>
      <c r="BA75" s="12">
        <f t="shared" si="29"/>
        <v>0</v>
      </c>
      <c r="BB75" s="12">
        <f t="shared" si="30"/>
        <v>0</v>
      </c>
      <c r="BC75" s="12">
        <f t="shared" si="31"/>
        <v>0</v>
      </c>
      <c r="BD75" s="12">
        <f t="shared" si="34"/>
        <v>0</v>
      </c>
      <c r="BE75" s="12">
        <f>IF(U86=3,1,0)</f>
        <v>0</v>
      </c>
      <c r="BF75" s="12">
        <f>IF(U86=2,1,0)</f>
        <v>0</v>
      </c>
      <c r="BG75" s="12">
        <f>IF(U86=1,1,0)</f>
        <v>0</v>
      </c>
      <c r="BH75" s="12">
        <f>IF(AND(U86=0,T86&lt;&gt;0),1,0)</f>
        <v>0</v>
      </c>
      <c r="BI75" s="14"/>
    </row>
    <row r="76" spans="1:61" ht="13.5" hidden="1" customHeight="1" thickBot="1">
      <c r="A76" s="106"/>
      <c r="B76" s="137"/>
      <c r="C76" s="130"/>
      <c r="D76" s="234" t="str">
        <f t="shared" si="88"/>
        <v>Rodenbach/Weilerbach</v>
      </c>
      <c r="E76" s="230">
        <f>E18</f>
        <v>0</v>
      </c>
      <c r="F76" s="110"/>
      <c r="G76" s="111"/>
      <c r="H76" s="108"/>
      <c r="I76" s="109"/>
      <c r="J76" s="110"/>
      <c r="K76" s="111"/>
      <c r="L76" s="108"/>
      <c r="M76" s="109"/>
      <c r="N76" s="110"/>
      <c r="O76" s="111"/>
      <c r="P76" s="114" t="str">
        <f t="shared" si="85"/>
        <v/>
      </c>
      <c r="Q76" s="115" t="str">
        <f t="shared" si="72"/>
        <v/>
      </c>
      <c r="R76" s="114" t="str">
        <f t="shared" si="86"/>
        <v/>
      </c>
      <c r="S76" s="115" t="str">
        <f t="shared" si="73"/>
        <v/>
      </c>
      <c r="T76" s="103">
        <f t="shared" si="32"/>
        <v>0</v>
      </c>
      <c r="U76" s="104">
        <f t="shared" si="33"/>
        <v>0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4"/>
        <v/>
      </c>
      <c r="AN76" s="367"/>
      <c r="AO76" s="368" t="str">
        <f t="shared" ca="1" si="87"/>
        <v/>
      </c>
      <c r="AP76" s="368"/>
      <c r="AQ76" s="105">
        <f t="shared" si="75"/>
        <v>0</v>
      </c>
      <c r="AR76" s="105">
        <f t="shared" si="76"/>
        <v>0</v>
      </c>
      <c r="AS76" s="14">
        <f t="shared" si="77"/>
        <v>0</v>
      </c>
      <c r="AT76" s="204">
        <f t="shared" si="78"/>
        <v>0</v>
      </c>
      <c r="AU76" s="105">
        <f t="shared" si="79"/>
        <v>0</v>
      </c>
      <c r="AV76" s="105">
        <f t="shared" si="80"/>
        <v>0</v>
      </c>
      <c r="AW76" s="14">
        <f t="shared" si="81"/>
        <v>0</v>
      </c>
      <c r="AX76" s="14">
        <f t="shared" si="82"/>
        <v>0</v>
      </c>
      <c r="AY76" s="105">
        <f t="shared" si="83"/>
        <v>0</v>
      </c>
      <c r="AZ76" s="105">
        <f t="shared" si="84"/>
        <v>0</v>
      </c>
      <c r="BA76" s="12">
        <f t="shared" si="29"/>
        <v>0</v>
      </c>
      <c r="BB76" s="12">
        <f t="shared" si="30"/>
        <v>0</v>
      </c>
      <c r="BC76" s="12">
        <f t="shared" si="31"/>
        <v>0</v>
      </c>
      <c r="BD76" s="12">
        <f t="shared" si="34"/>
        <v>0</v>
      </c>
      <c r="BE76" s="12">
        <f>IF(U97=3,1,0)</f>
        <v>0</v>
      </c>
      <c r="BF76" s="12">
        <f>IF(U97=2,1,0)</f>
        <v>0</v>
      </c>
      <c r="BG76" s="12">
        <f>IF(U97=1,1,0)</f>
        <v>0</v>
      </c>
      <c r="BH76" s="12">
        <f>IF(AND(U97=0,T97&lt;&gt;0),1,0)</f>
        <v>0</v>
      </c>
      <c r="BI76" s="14"/>
    </row>
    <row r="77" spans="1:61" ht="13.5" hidden="1" customHeight="1" thickBot="1">
      <c r="A77" s="106"/>
      <c r="B77" s="137"/>
      <c r="C77" s="130"/>
      <c r="D77" s="234" t="str">
        <f t="shared" si="88"/>
        <v>Rodenbach/Weilerbach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5"/>
        <v/>
      </c>
      <c r="Q77" s="115" t="str">
        <f t="shared" si="72"/>
        <v/>
      </c>
      <c r="R77" s="114" t="str">
        <f t="shared" si="86"/>
        <v/>
      </c>
      <c r="S77" s="115" t="str">
        <f t="shared" si="73"/>
        <v/>
      </c>
      <c r="T77" s="103">
        <f t="shared" si="32"/>
        <v>0</v>
      </c>
      <c r="U77" s="104">
        <f t="shared" si="33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4"/>
        <v/>
      </c>
      <c r="AN77" s="367"/>
      <c r="AO77" s="368" t="str">
        <f t="shared" ca="1" si="87"/>
        <v/>
      </c>
      <c r="AP77" s="368"/>
      <c r="AQ77" s="105">
        <f t="shared" si="75"/>
        <v>0</v>
      </c>
      <c r="AR77" s="105">
        <f t="shared" si="76"/>
        <v>0</v>
      </c>
      <c r="AS77" s="14">
        <f t="shared" si="77"/>
        <v>0</v>
      </c>
      <c r="AT77" s="204">
        <f t="shared" si="78"/>
        <v>0</v>
      </c>
      <c r="AU77" s="105">
        <f t="shared" si="79"/>
        <v>0</v>
      </c>
      <c r="AV77" s="105">
        <f t="shared" si="80"/>
        <v>0</v>
      </c>
      <c r="AW77" s="14">
        <f t="shared" si="81"/>
        <v>0</v>
      </c>
      <c r="AX77" s="14">
        <f t="shared" si="82"/>
        <v>0</v>
      </c>
      <c r="AY77" s="105">
        <f t="shared" si="83"/>
        <v>0</v>
      </c>
      <c r="AZ77" s="105">
        <f t="shared" si="84"/>
        <v>0</v>
      </c>
      <c r="BA77" s="12">
        <f t="shared" si="29"/>
        <v>0</v>
      </c>
      <c r="BB77" s="12">
        <f t="shared" si="30"/>
        <v>0</v>
      </c>
      <c r="BC77" s="12">
        <f t="shared" si="31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3.5" hidden="1" customHeight="1" thickBot="1">
      <c r="A78" s="106"/>
      <c r="B78" s="137"/>
      <c r="C78" s="130"/>
      <c r="D78" s="234" t="str">
        <f t="shared" si="88"/>
        <v>Rodenbach/Weilerbach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5"/>
        <v/>
      </c>
      <c r="Q78" s="115" t="str">
        <f t="shared" si="72"/>
        <v/>
      </c>
      <c r="R78" s="114" t="str">
        <f t="shared" si="86"/>
        <v/>
      </c>
      <c r="S78" s="115" t="str">
        <f t="shared" si="73"/>
        <v/>
      </c>
      <c r="T78" s="103">
        <f t="shared" si="32"/>
        <v>0</v>
      </c>
      <c r="U78" s="104">
        <f t="shared" si="33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4"/>
        <v/>
      </c>
      <c r="AN78" s="367"/>
      <c r="AO78" s="368" t="str">
        <f t="shared" ca="1" si="87"/>
        <v/>
      </c>
      <c r="AP78" s="368"/>
      <c r="AQ78" s="105">
        <f t="shared" si="75"/>
        <v>0</v>
      </c>
      <c r="AR78" s="105">
        <f t="shared" si="76"/>
        <v>0</v>
      </c>
      <c r="AS78" s="14">
        <f t="shared" si="77"/>
        <v>0</v>
      </c>
      <c r="AT78" s="204">
        <f t="shared" si="78"/>
        <v>0</v>
      </c>
      <c r="AU78" s="105">
        <f t="shared" si="79"/>
        <v>0</v>
      </c>
      <c r="AV78" s="105">
        <f t="shared" si="80"/>
        <v>0</v>
      </c>
      <c r="AW78" s="14">
        <f t="shared" si="81"/>
        <v>0</v>
      </c>
      <c r="AX78" s="14">
        <f t="shared" si="82"/>
        <v>0</v>
      </c>
      <c r="AY78" s="105">
        <f t="shared" si="83"/>
        <v>0</v>
      </c>
      <c r="AZ78" s="105">
        <f t="shared" si="84"/>
        <v>0</v>
      </c>
      <c r="BA78" s="12">
        <f t="shared" si="29"/>
        <v>0</v>
      </c>
      <c r="BB78" s="12">
        <f t="shared" si="30"/>
        <v>0</v>
      </c>
      <c r="BC78" s="12">
        <f t="shared" si="31"/>
        <v>0</v>
      </c>
      <c r="BD78" s="12">
        <f t="shared" si="34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3.5" hidden="1" customHeight="1" thickBot="1">
      <c r="A79" s="106"/>
      <c r="B79" s="137"/>
      <c r="C79" s="130"/>
      <c r="D79" s="234" t="str">
        <f t="shared" si="88"/>
        <v>Rodenbach/Weilerbach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5"/>
        <v/>
      </c>
      <c r="Q79" s="115" t="str">
        <f t="shared" si="72"/>
        <v/>
      </c>
      <c r="R79" s="114" t="str">
        <f t="shared" si="86"/>
        <v/>
      </c>
      <c r="S79" s="115" t="str">
        <f t="shared" si="73"/>
        <v/>
      </c>
      <c r="T79" s="103">
        <f t="shared" si="32"/>
        <v>0</v>
      </c>
      <c r="U79" s="104">
        <f t="shared" si="33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4"/>
        <v/>
      </c>
      <c r="AN79" s="367"/>
      <c r="AO79" s="368" t="str">
        <f t="shared" ca="1" si="87"/>
        <v/>
      </c>
      <c r="AP79" s="368"/>
      <c r="AQ79" s="105">
        <f t="shared" si="75"/>
        <v>0</v>
      </c>
      <c r="AR79" s="105">
        <f t="shared" si="76"/>
        <v>0</v>
      </c>
      <c r="AS79" s="14">
        <f t="shared" si="77"/>
        <v>0</v>
      </c>
      <c r="AT79" s="204">
        <f t="shared" si="78"/>
        <v>0</v>
      </c>
      <c r="AU79" s="105">
        <f t="shared" si="79"/>
        <v>0</v>
      </c>
      <c r="AV79" s="105">
        <f t="shared" si="80"/>
        <v>0</v>
      </c>
      <c r="AW79" s="14">
        <f t="shared" si="81"/>
        <v>0</v>
      </c>
      <c r="AX79" s="14">
        <f t="shared" si="82"/>
        <v>0</v>
      </c>
      <c r="AY79" s="105">
        <f t="shared" si="83"/>
        <v>0</v>
      </c>
      <c r="AZ79" s="105">
        <f t="shared" si="84"/>
        <v>0</v>
      </c>
      <c r="BA79" s="12">
        <f t="shared" si="29"/>
        <v>0</v>
      </c>
      <c r="BB79" s="12">
        <f t="shared" si="30"/>
        <v>0</v>
      </c>
      <c r="BC79" s="12">
        <f t="shared" si="31"/>
        <v>0</v>
      </c>
      <c r="BD79" s="12">
        <f t="shared" si="34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3.5" hidden="1" customHeight="1" thickBot="1">
      <c r="A80" s="106"/>
      <c r="B80" s="137"/>
      <c r="C80" s="130"/>
      <c r="D80" s="234" t="str">
        <f t="shared" si="88"/>
        <v>Rodenbach/Weilerbach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5"/>
        <v/>
      </c>
      <c r="Q80" s="115" t="str">
        <f t="shared" si="72"/>
        <v/>
      </c>
      <c r="R80" s="114" t="str">
        <f t="shared" si="86"/>
        <v/>
      </c>
      <c r="S80" s="115" t="str">
        <f t="shared" si="73"/>
        <v/>
      </c>
      <c r="T80" s="103">
        <f t="shared" si="32"/>
        <v>0</v>
      </c>
      <c r="U80" s="104">
        <f t="shared" si="33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4"/>
        <v/>
      </c>
      <c r="AN80" s="367"/>
      <c r="AO80" s="368" t="str">
        <f t="shared" ca="1" si="87"/>
        <v/>
      </c>
      <c r="AP80" s="368"/>
      <c r="AQ80" s="105">
        <f t="shared" si="75"/>
        <v>0</v>
      </c>
      <c r="AR80" s="105">
        <f t="shared" si="76"/>
        <v>0</v>
      </c>
      <c r="AS80" s="14">
        <f t="shared" si="77"/>
        <v>0</v>
      </c>
      <c r="AT80" s="204">
        <f t="shared" si="78"/>
        <v>0</v>
      </c>
      <c r="AU80" s="105">
        <f t="shared" si="79"/>
        <v>0</v>
      </c>
      <c r="AV80" s="105">
        <f t="shared" si="80"/>
        <v>0</v>
      </c>
      <c r="AW80" s="14">
        <f t="shared" si="81"/>
        <v>0</v>
      </c>
      <c r="AX80" s="14">
        <f t="shared" si="82"/>
        <v>0</v>
      </c>
      <c r="AY80" s="105">
        <f t="shared" si="83"/>
        <v>0</v>
      </c>
      <c r="AZ80" s="105">
        <f t="shared" si="84"/>
        <v>0</v>
      </c>
      <c r="BA80" s="12">
        <f t="shared" si="29"/>
        <v>0</v>
      </c>
      <c r="BB80" s="12">
        <f t="shared" si="30"/>
        <v>0</v>
      </c>
      <c r="BC80" s="12">
        <f t="shared" si="31"/>
        <v>0</v>
      </c>
      <c r="BD80" s="12">
        <f t="shared" si="34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3.5" hidden="1" customHeight="1" thickBot="1">
      <c r="A81" s="116"/>
      <c r="B81" s="138"/>
      <c r="C81" s="131"/>
      <c r="D81" s="235" t="str">
        <f t="shared" si="88"/>
        <v>Rodenbach/Weilerbach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5"/>
        <v/>
      </c>
      <c r="Q81" s="125" t="str">
        <f t="shared" si="72"/>
        <v/>
      </c>
      <c r="R81" s="124" t="str">
        <f t="shared" si="86"/>
        <v/>
      </c>
      <c r="S81" s="125" t="str">
        <f t="shared" si="73"/>
        <v/>
      </c>
      <c r="T81" s="103">
        <f t="shared" si="32"/>
        <v>0</v>
      </c>
      <c r="U81" s="104">
        <f t="shared" si="33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4"/>
        <v/>
      </c>
      <c r="AN81" s="370"/>
      <c r="AO81" s="371" t="str">
        <f t="shared" ca="1" si="87"/>
        <v/>
      </c>
      <c r="AP81" s="371"/>
      <c r="AQ81" s="105">
        <f t="shared" si="75"/>
        <v>0</v>
      </c>
      <c r="AR81" s="105">
        <f t="shared" si="76"/>
        <v>0</v>
      </c>
      <c r="AS81" s="14">
        <f t="shared" si="77"/>
        <v>0</v>
      </c>
      <c r="AT81" s="204">
        <f t="shared" si="78"/>
        <v>0</v>
      </c>
      <c r="AU81" s="105">
        <f t="shared" si="79"/>
        <v>0</v>
      </c>
      <c r="AV81" s="105">
        <f t="shared" si="80"/>
        <v>0</v>
      </c>
      <c r="AW81" s="14">
        <f t="shared" si="81"/>
        <v>0</v>
      </c>
      <c r="AX81" s="14">
        <f t="shared" si="82"/>
        <v>0</v>
      </c>
      <c r="AY81" s="105">
        <f t="shared" si="83"/>
        <v>0</v>
      </c>
      <c r="AZ81" s="105">
        <f t="shared" si="84"/>
        <v>0</v>
      </c>
      <c r="BA81" s="12">
        <f t="shared" si="29"/>
        <v>0</v>
      </c>
      <c r="BB81" s="12">
        <f t="shared" si="30"/>
        <v>0</v>
      </c>
      <c r="BC81" s="12">
        <f t="shared" si="31"/>
        <v>0</v>
      </c>
      <c r="BD81" s="12">
        <f t="shared" si="34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3.5" hidden="1" customHeight="1" thickBot="1">
      <c r="A82" s="13"/>
      <c r="C82" s="14"/>
      <c r="D82" s="218"/>
      <c r="E82" s="218"/>
      <c r="T82" s="103">
        <f t="shared" si="32"/>
        <v>0</v>
      </c>
      <c r="U82" s="104">
        <f t="shared" si="33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9">SUM(BA72:BA81)</f>
        <v>1</v>
      </c>
      <c r="BB82" s="128">
        <f t="shared" si="89"/>
        <v>1</v>
      </c>
      <c r="BC82" s="128">
        <f t="shared" si="89"/>
        <v>0</v>
      </c>
      <c r="BD82" s="128">
        <f t="shared" si="89"/>
        <v>1</v>
      </c>
      <c r="BE82" s="128">
        <f t="shared" si="89"/>
        <v>1</v>
      </c>
      <c r="BF82" s="128">
        <f t="shared" si="89"/>
        <v>1</v>
      </c>
      <c r="BG82" s="128">
        <f t="shared" si="89"/>
        <v>0</v>
      </c>
      <c r="BH82" s="128">
        <f t="shared" si="89"/>
        <v>1</v>
      </c>
      <c r="BI82" s="14">
        <f>SUM(BA82:BH82)</f>
        <v>6</v>
      </c>
    </row>
    <row r="83" spans="1:61" ht="13.5" hidden="1" customHeight="1" thickBot="1">
      <c r="A83" s="93"/>
      <c r="B83" s="136">
        <v>42863</v>
      </c>
      <c r="C83" s="129"/>
      <c r="D83" s="233">
        <f>E15</f>
        <v>0</v>
      </c>
      <c r="E83" s="228" t="str">
        <f>E3</f>
        <v>VC Feuerball Kaiserslautern</v>
      </c>
      <c r="F83" s="97"/>
      <c r="G83" s="98"/>
      <c r="H83" s="95"/>
      <c r="I83" s="96"/>
      <c r="J83" s="97"/>
      <c r="K83" s="98"/>
      <c r="L83" s="95"/>
      <c r="M83" s="96"/>
      <c r="N83" s="97"/>
      <c r="O83" s="98"/>
      <c r="P83" s="101" t="str">
        <f>IF(F83="","",F83+H83+J83+L83+N83)</f>
        <v/>
      </c>
      <c r="Q83" s="102" t="str">
        <f t="shared" ref="Q83:Q92" si="90">IF(G83="","",G83+I83+K83+M83+O83)</f>
        <v/>
      </c>
      <c r="R83" s="101" t="str">
        <f>IF(F83="","",AQ83+AS83+AU83+AW83+AY83)</f>
        <v/>
      </c>
      <c r="S83" s="102" t="str">
        <f t="shared" ref="S83:S92" si="91">IF(G83="","",AR83+AT83+AV83+AX83+AZ83)</f>
        <v/>
      </c>
      <c r="T83" s="103">
        <f t="shared" si="32"/>
        <v>0</v>
      </c>
      <c r="U83" s="104">
        <f t="shared" si="33"/>
        <v>0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2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3">IF(F83&gt;G83,1,0)</f>
        <v>0</v>
      </c>
      <c r="AR83" s="105">
        <f t="shared" ref="AR83:AR92" si="94">IF(G83&gt;F83,1,0)</f>
        <v>0</v>
      </c>
      <c r="AS83" s="14">
        <f t="shared" ref="AS83:AS92" si="95">IF(H83&gt;I83,1,0)</f>
        <v>0</v>
      </c>
      <c r="AT83" s="204">
        <f t="shared" ref="AT83:AT92" si="96">IF(I83&gt;H83,1,0)</f>
        <v>0</v>
      </c>
      <c r="AU83" s="105">
        <f t="shared" ref="AU83:AU92" si="97">IF(J83&gt;K83,1,0)</f>
        <v>0</v>
      </c>
      <c r="AV83" s="105">
        <f t="shared" ref="AV83:AV92" si="98">IF(K83&gt;J83,1,0)</f>
        <v>0</v>
      </c>
      <c r="AW83" s="14">
        <f t="shared" ref="AW83:AW92" si="99">IF(L83&gt;M83,1,0)</f>
        <v>0</v>
      </c>
      <c r="AX83" s="14">
        <f t="shared" ref="AX83:AX92" si="100">IF(M83&gt;L83,1,0)</f>
        <v>0</v>
      </c>
      <c r="AY83" s="105">
        <f t="shared" ref="AY83:AY92" si="101">IF(N83&gt;O83,1,0)</f>
        <v>0</v>
      </c>
      <c r="AZ83" s="105">
        <f t="shared" ref="AZ83:AZ92" si="102">IF(O83&gt;N83,1,0)</f>
        <v>0</v>
      </c>
      <c r="BA83" s="12">
        <f>IF(T83=3,1,0)</f>
        <v>0</v>
      </c>
      <c r="BB83" s="12">
        <f>IF(T83=2,1,0)</f>
        <v>0</v>
      </c>
      <c r="BC83" s="12">
        <f>IF(T83=1,1,0)</f>
        <v>0</v>
      </c>
      <c r="BD83" s="12">
        <f>IF(AND(T83=0,U83&lt;&gt;0),1,0)</f>
        <v>0</v>
      </c>
      <c r="BE83" s="12">
        <f>IF(U42=3,1,0)</f>
        <v>0</v>
      </c>
      <c r="BF83" s="12">
        <f>IF(U42=2,1,0)</f>
        <v>0</v>
      </c>
      <c r="BG83" s="12">
        <f>IF(U42=1,1,0)</f>
        <v>0</v>
      </c>
      <c r="BH83" s="12">
        <f>IF(AND(U42=0,T42&lt;&gt;0),1,0)</f>
        <v>0</v>
      </c>
      <c r="BI83" s="14"/>
    </row>
    <row r="84" spans="1:61" ht="13.5" hidden="1" customHeight="1" thickBot="1">
      <c r="A84" s="106"/>
      <c r="B84" s="137">
        <v>42828</v>
      </c>
      <c r="C84" s="162">
        <v>42835</v>
      </c>
      <c r="D84" s="234">
        <f>D83</f>
        <v>0</v>
      </c>
      <c r="E84" s="230" t="str">
        <f>E6</f>
        <v>SV Miesau (A)</v>
      </c>
      <c r="F84" s="110"/>
      <c r="G84" s="111"/>
      <c r="H84" s="108"/>
      <c r="I84" s="109"/>
      <c r="J84" s="110"/>
      <c r="K84" s="111"/>
      <c r="L84" s="108"/>
      <c r="M84" s="109"/>
      <c r="N84" s="110"/>
      <c r="O84" s="111"/>
      <c r="P84" s="114" t="str">
        <f t="shared" ref="P84:P92" si="103">IF(F84="","",F84+H84+J84+L84+N84)</f>
        <v/>
      </c>
      <c r="Q84" s="115" t="str">
        <f t="shared" si="90"/>
        <v/>
      </c>
      <c r="R84" s="114" t="str">
        <f t="shared" ref="R84:R92" si="104">IF(F84="","",AQ84+AS84+AU84+AW84+AY84)</f>
        <v/>
      </c>
      <c r="S84" s="115" t="str">
        <f t="shared" si="91"/>
        <v/>
      </c>
      <c r="T84" s="103">
        <f t="shared" si="32"/>
        <v>0</v>
      </c>
      <c r="U84" s="104">
        <f t="shared" si="33"/>
        <v>0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2"/>
        <v/>
      </c>
      <c r="AN84" s="367"/>
      <c r="AO84" s="368" t="str">
        <f t="shared" ref="AO84:AO92" ca="1" si="105">IF(U84&lt;&gt;"","",IF(C84="","",IF(C84&lt;TODAY(),"offen","")))</f>
        <v/>
      </c>
      <c r="AP84" s="368"/>
      <c r="AQ84" s="105">
        <f t="shared" si="93"/>
        <v>0</v>
      </c>
      <c r="AR84" s="105">
        <f t="shared" si="94"/>
        <v>0</v>
      </c>
      <c r="AS84" s="14">
        <f t="shared" si="95"/>
        <v>0</v>
      </c>
      <c r="AT84" s="204">
        <f t="shared" si="96"/>
        <v>0</v>
      </c>
      <c r="AU84" s="105">
        <f t="shared" si="97"/>
        <v>0</v>
      </c>
      <c r="AV84" s="105">
        <f t="shared" si="98"/>
        <v>0</v>
      </c>
      <c r="AW84" s="14">
        <f t="shared" si="99"/>
        <v>0</v>
      </c>
      <c r="AX84" s="14">
        <f t="shared" si="100"/>
        <v>0</v>
      </c>
      <c r="AY84" s="105">
        <f t="shared" si="101"/>
        <v>0</v>
      </c>
      <c r="AZ84" s="105">
        <f t="shared" si="102"/>
        <v>0</v>
      </c>
      <c r="BA84" s="12">
        <f t="shared" si="29"/>
        <v>0</v>
      </c>
      <c r="BB84" s="12">
        <f t="shared" si="30"/>
        <v>0</v>
      </c>
      <c r="BC84" s="12">
        <f t="shared" si="31"/>
        <v>0</v>
      </c>
      <c r="BD84" s="12">
        <f>IF(AND(T84=0,U84&lt;&gt;0),1,0)</f>
        <v>0</v>
      </c>
      <c r="BE84" s="12">
        <f>IF(U53=3,1,0)</f>
        <v>0</v>
      </c>
      <c r="BF84" s="12">
        <f>IF(U53=2,1,0)</f>
        <v>0</v>
      </c>
      <c r="BG84" s="12">
        <f>IF(U53=1,1,0)</f>
        <v>0</v>
      </c>
      <c r="BH84" s="12">
        <f>IF(AND(U53=0,T53&lt;&gt;0),1,0)</f>
        <v>0</v>
      </c>
      <c r="BI84" s="14"/>
    </row>
    <row r="85" spans="1:61" ht="13.5" hidden="1" customHeight="1" thickBot="1">
      <c r="A85" s="106"/>
      <c r="B85" s="137">
        <v>42758</v>
      </c>
      <c r="C85" s="162"/>
      <c r="D85" s="234">
        <f t="shared" ref="D85:D92" si="106">D84</f>
        <v>0</v>
      </c>
      <c r="E85" s="230" t="str">
        <f>E9</f>
        <v>TV Otterberg</v>
      </c>
      <c r="F85" s="110"/>
      <c r="G85" s="111"/>
      <c r="H85" s="108"/>
      <c r="I85" s="109"/>
      <c r="J85" s="110"/>
      <c r="K85" s="111"/>
      <c r="L85" s="108"/>
      <c r="M85" s="109"/>
      <c r="N85" s="110"/>
      <c r="O85" s="111"/>
      <c r="P85" s="114" t="str">
        <f t="shared" si="103"/>
        <v/>
      </c>
      <c r="Q85" s="115" t="str">
        <f t="shared" si="90"/>
        <v/>
      </c>
      <c r="R85" s="114" t="str">
        <f t="shared" si="104"/>
        <v/>
      </c>
      <c r="S85" s="115" t="str">
        <f t="shared" si="91"/>
        <v/>
      </c>
      <c r="T85" s="103">
        <f t="shared" si="32"/>
        <v>0</v>
      </c>
      <c r="U85" s="104">
        <f t="shared" si="33"/>
        <v>0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2"/>
        <v/>
      </c>
      <c r="AN85" s="367"/>
      <c r="AO85" s="368" t="str">
        <f t="shared" ca="1" si="105"/>
        <v/>
      </c>
      <c r="AP85" s="368"/>
      <c r="AQ85" s="105">
        <f t="shared" si="93"/>
        <v>0</v>
      </c>
      <c r="AR85" s="105">
        <f t="shared" si="94"/>
        <v>0</v>
      </c>
      <c r="AS85" s="14">
        <f t="shared" si="95"/>
        <v>0</v>
      </c>
      <c r="AT85" s="204">
        <f t="shared" si="96"/>
        <v>0</v>
      </c>
      <c r="AU85" s="105">
        <f t="shared" si="97"/>
        <v>0</v>
      </c>
      <c r="AV85" s="105">
        <f t="shared" si="98"/>
        <v>0</v>
      </c>
      <c r="AW85" s="14">
        <f t="shared" si="99"/>
        <v>0</v>
      </c>
      <c r="AX85" s="14">
        <f t="shared" si="100"/>
        <v>0</v>
      </c>
      <c r="AY85" s="105">
        <f t="shared" si="101"/>
        <v>0</v>
      </c>
      <c r="AZ85" s="105">
        <f t="shared" si="102"/>
        <v>0</v>
      </c>
      <c r="BA85" s="12">
        <f t="shared" si="29"/>
        <v>0</v>
      </c>
      <c r="BB85" s="12">
        <f t="shared" si="30"/>
        <v>0</v>
      </c>
      <c r="BC85" s="12">
        <f t="shared" si="31"/>
        <v>0</v>
      </c>
      <c r="BD85" s="12">
        <f t="shared" si="34"/>
        <v>0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0</v>
      </c>
      <c r="BI85" s="14"/>
    </row>
    <row r="86" spans="1:61" ht="13.5" hidden="1" customHeight="1" thickBot="1">
      <c r="A86" s="106"/>
      <c r="B86" s="137">
        <v>42716</v>
      </c>
      <c r="C86" s="130"/>
      <c r="D86" s="234">
        <f t="shared" si="106"/>
        <v>0</v>
      </c>
      <c r="E86" s="230" t="str">
        <f>E12</f>
        <v>Rodenbach/Weilerbach</v>
      </c>
      <c r="F86" s="110"/>
      <c r="G86" s="111"/>
      <c r="H86" s="108"/>
      <c r="I86" s="109"/>
      <c r="J86" s="110"/>
      <c r="K86" s="111"/>
      <c r="L86" s="108"/>
      <c r="M86" s="109"/>
      <c r="N86" s="110"/>
      <c r="O86" s="111"/>
      <c r="P86" s="114" t="str">
        <f t="shared" si="103"/>
        <v/>
      </c>
      <c r="Q86" s="115" t="str">
        <f t="shared" si="90"/>
        <v/>
      </c>
      <c r="R86" s="114" t="str">
        <f t="shared" si="104"/>
        <v/>
      </c>
      <c r="S86" s="115" t="str">
        <f>IF(G86="","",AR86+AT86+AV86+AX86+AZ86)</f>
        <v/>
      </c>
      <c r="T86" s="103">
        <f t="shared" si="32"/>
        <v>0</v>
      </c>
      <c r="U86" s="104">
        <f t="shared" si="33"/>
        <v>0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t="shared" ca="1" si="92"/>
        <v/>
      </c>
      <c r="AN86" s="372"/>
      <c r="AO86" s="368" t="str">
        <f t="shared" ca="1" si="105"/>
        <v/>
      </c>
      <c r="AP86" s="368"/>
      <c r="AQ86" s="105">
        <f t="shared" si="93"/>
        <v>0</v>
      </c>
      <c r="AR86" s="105">
        <f t="shared" si="94"/>
        <v>0</v>
      </c>
      <c r="AS86" s="14">
        <f t="shared" si="95"/>
        <v>0</v>
      </c>
      <c r="AT86" s="204">
        <f t="shared" si="96"/>
        <v>0</v>
      </c>
      <c r="AU86" s="105">
        <f t="shared" si="97"/>
        <v>0</v>
      </c>
      <c r="AV86" s="105">
        <f t="shared" si="98"/>
        <v>0</v>
      </c>
      <c r="AW86" s="14">
        <f t="shared" si="99"/>
        <v>0</v>
      </c>
      <c r="AX86" s="14">
        <f t="shared" si="100"/>
        <v>0</v>
      </c>
      <c r="AY86" s="105">
        <f t="shared" si="101"/>
        <v>0</v>
      </c>
      <c r="AZ86" s="105">
        <f t="shared" si="102"/>
        <v>0</v>
      </c>
      <c r="BA86" s="12">
        <f t="shared" si="29"/>
        <v>0</v>
      </c>
      <c r="BB86" s="12">
        <f t="shared" si="30"/>
        <v>0</v>
      </c>
      <c r="BC86" s="12">
        <f t="shared" si="31"/>
        <v>0</v>
      </c>
      <c r="BD86" s="12">
        <f t="shared" si="34"/>
        <v>0</v>
      </c>
      <c r="BE86" s="12">
        <f>IF(U75=3,1,0)</f>
        <v>0</v>
      </c>
      <c r="BF86" s="12">
        <f>IF(U75=2,1,0)</f>
        <v>0</v>
      </c>
      <c r="BG86" s="12">
        <f>IF(U75=1,1,0)</f>
        <v>0</v>
      </c>
      <c r="BH86" s="12">
        <f>IF(AND(U75=0,T75&lt;&gt;0),1,0)</f>
        <v>0</v>
      </c>
      <c r="BI86" s="14"/>
    </row>
    <row r="87" spans="1:61" ht="13.5" hidden="1" customHeight="1" thickBot="1">
      <c r="A87" s="106"/>
      <c r="B87" s="137">
        <v>42431</v>
      </c>
      <c r="C87" s="130"/>
      <c r="D87" s="234">
        <f t="shared" si="106"/>
        <v>0</v>
      </c>
      <c r="E87" s="230">
        <f>E18</f>
        <v>0</v>
      </c>
      <c r="F87" s="110"/>
      <c r="G87" s="111"/>
      <c r="H87" s="108"/>
      <c r="I87" s="109"/>
      <c r="J87" s="110"/>
      <c r="K87" s="111"/>
      <c r="L87" s="108"/>
      <c r="M87" s="109"/>
      <c r="N87" s="110"/>
      <c r="O87" s="111"/>
      <c r="P87" s="114" t="str">
        <f t="shared" si="103"/>
        <v/>
      </c>
      <c r="Q87" s="115" t="str">
        <f t="shared" si="90"/>
        <v/>
      </c>
      <c r="R87" s="114" t="str">
        <f>IF(F87="","",AQ87+AS87+AU87+AW87+AY87)</f>
        <v/>
      </c>
      <c r="S87" s="115" t="str">
        <f>IF(G87="","",AR87+AT87+AV87+AX87+AZ87)</f>
        <v/>
      </c>
      <c r="T87" s="103">
        <f t="shared" si="32"/>
        <v>0</v>
      </c>
      <c r="U87" s="104">
        <f t="shared" si="33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t="shared" ca="1" si="92"/>
        <v/>
      </c>
      <c r="AN87" s="367"/>
      <c r="AO87" s="368" t="str">
        <f t="shared" ca="1" si="105"/>
        <v/>
      </c>
      <c r="AP87" s="368"/>
      <c r="AQ87" s="105">
        <f t="shared" si="93"/>
        <v>0</v>
      </c>
      <c r="AR87" s="105">
        <f t="shared" si="94"/>
        <v>0</v>
      </c>
      <c r="AS87" s="14">
        <f t="shared" si="95"/>
        <v>0</v>
      </c>
      <c r="AT87" s="204">
        <f t="shared" si="96"/>
        <v>0</v>
      </c>
      <c r="AU87" s="105">
        <f t="shared" si="97"/>
        <v>0</v>
      </c>
      <c r="AV87" s="105">
        <f t="shared" si="98"/>
        <v>0</v>
      </c>
      <c r="AW87" s="14">
        <f t="shared" si="99"/>
        <v>0</v>
      </c>
      <c r="AX87" s="14">
        <f t="shared" si="100"/>
        <v>0</v>
      </c>
      <c r="AY87" s="105">
        <f t="shared" si="101"/>
        <v>0</v>
      </c>
      <c r="AZ87" s="105">
        <f t="shared" si="102"/>
        <v>0</v>
      </c>
      <c r="BA87" s="12">
        <f>IF(T87=3,1,0)</f>
        <v>0</v>
      </c>
      <c r="BB87" s="12">
        <f t="shared" si="30"/>
        <v>0</v>
      </c>
      <c r="BC87" s="12">
        <f t="shared" si="31"/>
        <v>0</v>
      </c>
      <c r="BD87" s="12">
        <f>IF(AND(T87=0,U87&lt;&gt;0),1,0)</f>
        <v>0</v>
      </c>
      <c r="BE87" s="12">
        <f>IF(U98=3,1,0)</f>
        <v>0</v>
      </c>
      <c r="BF87" s="12">
        <f>IF(U98=2,1,0)</f>
        <v>0</v>
      </c>
      <c r="BG87" s="12">
        <f>IF(U98=1,1,0)</f>
        <v>0</v>
      </c>
      <c r="BH87" s="12">
        <f>IF(AND(U98=0,T98&lt;&gt;0),1,0)</f>
        <v>0</v>
      </c>
      <c r="BI87" s="14"/>
    </row>
    <row r="88" spans="1:61" ht="13.5" hidden="1" customHeight="1" thickBot="1">
      <c r="A88" s="106"/>
      <c r="B88" s="137"/>
      <c r="C88" s="130"/>
      <c r="D88" s="234">
        <f t="shared" si="106"/>
        <v>0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3"/>
        <v/>
      </c>
      <c r="Q88" s="115" t="str">
        <f t="shared" si="90"/>
        <v/>
      </c>
      <c r="R88" s="114" t="str">
        <f t="shared" si="104"/>
        <v/>
      </c>
      <c r="S88" s="115" t="str">
        <f t="shared" si="91"/>
        <v/>
      </c>
      <c r="T88" s="103">
        <f t="shared" si="32"/>
        <v>0</v>
      </c>
      <c r="U88" s="104">
        <f t="shared" si="33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2"/>
        <v/>
      </c>
      <c r="AN88" s="367"/>
      <c r="AO88" s="368" t="str">
        <f t="shared" ca="1" si="105"/>
        <v/>
      </c>
      <c r="AP88" s="368"/>
      <c r="AQ88" s="105">
        <f t="shared" si="93"/>
        <v>0</v>
      </c>
      <c r="AR88" s="105">
        <f t="shared" si="94"/>
        <v>0</v>
      </c>
      <c r="AS88" s="14">
        <f t="shared" si="95"/>
        <v>0</v>
      </c>
      <c r="AT88" s="204">
        <f t="shared" si="96"/>
        <v>0</v>
      </c>
      <c r="AU88" s="105">
        <f t="shared" si="97"/>
        <v>0</v>
      </c>
      <c r="AV88" s="105">
        <f t="shared" si="98"/>
        <v>0</v>
      </c>
      <c r="AW88" s="14">
        <f t="shared" si="99"/>
        <v>0</v>
      </c>
      <c r="AX88" s="14">
        <f t="shared" si="100"/>
        <v>0</v>
      </c>
      <c r="AY88" s="105">
        <f t="shared" si="101"/>
        <v>0</v>
      </c>
      <c r="AZ88" s="105">
        <f t="shared" si="102"/>
        <v>0</v>
      </c>
      <c r="BA88" s="12">
        <f t="shared" si="29"/>
        <v>0</v>
      </c>
      <c r="BB88" s="12">
        <f t="shared" si="30"/>
        <v>0</v>
      </c>
      <c r="BC88" s="12">
        <f t="shared" si="31"/>
        <v>0</v>
      </c>
      <c r="BD88" s="12">
        <f t="shared" si="34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3.5" hidden="1" customHeight="1" thickBot="1">
      <c r="A89" s="106"/>
      <c r="B89" s="137"/>
      <c r="C89" s="130"/>
      <c r="D89" s="234">
        <f t="shared" si="106"/>
        <v>0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3"/>
        <v/>
      </c>
      <c r="Q89" s="115" t="str">
        <f t="shared" si="90"/>
        <v/>
      </c>
      <c r="R89" s="114" t="str">
        <f t="shared" si="104"/>
        <v/>
      </c>
      <c r="S89" s="115" t="str">
        <f t="shared" si="91"/>
        <v/>
      </c>
      <c r="T89" s="103">
        <f t="shared" si="32"/>
        <v>0</v>
      </c>
      <c r="U89" s="104">
        <f t="shared" si="33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2"/>
        <v/>
      </c>
      <c r="AN89" s="367"/>
      <c r="AO89" s="368" t="str">
        <f t="shared" ca="1" si="105"/>
        <v/>
      </c>
      <c r="AP89" s="368"/>
      <c r="AQ89" s="105">
        <f t="shared" si="93"/>
        <v>0</v>
      </c>
      <c r="AR89" s="105">
        <f t="shared" si="94"/>
        <v>0</v>
      </c>
      <c r="AS89" s="14">
        <f t="shared" si="95"/>
        <v>0</v>
      </c>
      <c r="AT89" s="204">
        <f t="shared" si="96"/>
        <v>0</v>
      </c>
      <c r="AU89" s="105">
        <f t="shared" si="97"/>
        <v>0</v>
      </c>
      <c r="AV89" s="105">
        <f t="shared" si="98"/>
        <v>0</v>
      </c>
      <c r="AW89" s="14">
        <f t="shared" si="99"/>
        <v>0</v>
      </c>
      <c r="AX89" s="14">
        <f t="shared" si="100"/>
        <v>0</v>
      </c>
      <c r="AY89" s="105">
        <f t="shared" si="101"/>
        <v>0</v>
      </c>
      <c r="AZ89" s="105">
        <f t="shared" si="102"/>
        <v>0</v>
      </c>
      <c r="BA89" s="12">
        <f t="shared" si="29"/>
        <v>0</v>
      </c>
      <c r="BB89" s="12">
        <f t="shared" si="30"/>
        <v>0</v>
      </c>
      <c r="BC89" s="12">
        <f t="shared" si="31"/>
        <v>0</v>
      </c>
      <c r="BD89" s="12">
        <f t="shared" si="34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3.5" hidden="1" customHeight="1" thickBot="1">
      <c r="A90" s="106"/>
      <c r="B90" s="137"/>
      <c r="C90" s="130"/>
      <c r="D90" s="234">
        <f t="shared" si="106"/>
        <v>0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3"/>
        <v/>
      </c>
      <c r="Q90" s="115" t="str">
        <f t="shared" si="90"/>
        <v/>
      </c>
      <c r="R90" s="114" t="str">
        <f t="shared" si="104"/>
        <v/>
      </c>
      <c r="S90" s="115" t="str">
        <f t="shared" si="91"/>
        <v/>
      </c>
      <c r="T90" s="103">
        <f t="shared" si="32"/>
        <v>0</v>
      </c>
      <c r="U90" s="104">
        <f t="shared" si="33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2"/>
        <v/>
      </c>
      <c r="AN90" s="367"/>
      <c r="AO90" s="368" t="str">
        <f t="shared" ca="1" si="105"/>
        <v/>
      </c>
      <c r="AP90" s="368"/>
      <c r="AQ90" s="105">
        <f t="shared" si="93"/>
        <v>0</v>
      </c>
      <c r="AR90" s="105">
        <f t="shared" si="94"/>
        <v>0</v>
      </c>
      <c r="AS90" s="14">
        <f t="shared" si="95"/>
        <v>0</v>
      </c>
      <c r="AT90" s="204">
        <f t="shared" si="96"/>
        <v>0</v>
      </c>
      <c r="AU90" s="105">
        <f t="shared" si="97"/>
        <v>0</v>
      </c>
      <c r="AV90" s="105">
        <f t="shared" si="98"/>
        <v>0</v>
      </c>
      <c r="AW90" s="14">
        <f t="shared" si="99"/>
        <v>0</v>
      </c>
      <c r="AX90" s="14">
        <f t="shared" si="100"/>
        <v>0</v>
      </c>
      <c r="AY90" s="105">
        <f t="shared" si="101"/>
        <v>0</v>
      </c>
      <c r="AZ90" s="105">
        <f t="shared" si="102"/>
        <v>0</v>
      </c>
      <c r="BA90" s="12">
        <f t="shared" si="29"/>
        <v>0</v>
      </c>
      <c r="BB90" s="12">
        <f t="shared" si="30"/>
        <v>0</v>
      </c>
      <c r="BC90" s="12">
        <f t="shared" si="31"/>
        <v>0</v>
      </c>
      <c r="BD90" s="12">
        <f t="shared" si="34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3.5" hidden="1" customHeight="1" thickBot="1">
      <c r="A91" s="106"/>
      <c r="B91" s="137"/>
      <c r="C91" s="130"/>
      <c r="D91" s="234">
        <f t="shared" si="106"/>
        <v>0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3"/>
        <v/>
      </c>
      <c r="Q91" s="115" t="str">
        <f t="shared" si="90"/>
        <v/>
      </c>
      <c r="R91" s="114" t="str">
        <f t="shared" si="104"/>
        <v/>
      </c>
      <c r="S91" s="115" t="str">
        <f t="shared" si="91"/>
        <v/>
      </c>
      <c r="T91" s="103">
        <f t="shared" si="32"/>
        <v>0</v>
      </c>
      <c r="U91" s="104">
        <f t="shared" si="33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2"/>
        <v/>
      </c>
      <c r="AN91" s="367"/>
      <c r="AO91" s="368" t="str">
        <f t="shared" ca="1" si="105"/>
        <v/>
      </c>
      <c r="AP91" s="368"/>
      <c r="AQ91" s="105">
        <f t="shared" si="93"/>
        <v>0</v>
      </c>
      <c r="AR91" s="105">
        <f t="shared" si="94"/>
        <v>0</v>
      </c>
      <c r="AS91" s="14">
        <f t="shared" si="95"/>
        <v>0</v>
      </c>
      <c r="AT91" s="204">
        <f t="shared" si="96"/>
        <v>0</v>
      </c>
      <c r="AU91" s="105">
        <f t="shared" si="97"/>
        <v>0</v>
      </c>
      <c r="AV91" s="105">
        <f t="shared" si="98"/>
        <v>0</v>
      </c>
      <c r="AW91" s="14">
        <f t="shared" si="99"/>
        <v>0</v>
      </c>
      <c r="AX91" s="14">
        <f t="shared" si="100"/>
        <v>0</v>
      </c>
      <c r="AY91" s="105">
        <f t="shared" si="101"/>
        <v>0</v>
      </c>
      <c r="AZ91" s="105">
        <f t="shared" si="102"/>
        <v>0</v>
      </c>
      <c r="BA91" s="12">
        <f t="shared" si="29"/>
        <v>0</v>
      </c>
      <c r="BB91" s="12">
        <f t="shared" si="30"/>
        <v>0</v>
      </c>
      <c r="BC91" s="12">
        <f t="shared" si="31"/>
        <v>0</v>
      </c>
      <c r="BD91" s="12">
        <f t="shared" si="34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3.5" hidden="1" customHeight="1" thickBot="1">
      <c r="A92" s="116"/>
      <c r="B92" s="138"/>
      <c r="C92" s="131"/>
      <c r="D92" s="235">
        <f t="shared" si="106"/>
        <v>0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3"/>
        <v/>
      </c>
      <c r="Q92" s="125" t="str">
        <f t="shared" si="90"/>
        <v/>
      </c>
      <c r="R92" s="124" t="str">
        <f t="shared" si="104"/>
        <v/>
      </c>
      <c r="S92" s="125" t="str">
        <f t="shared" si="91"/>
        <v/>
      </c>
      <c r="T92" s="103">
        <f t="shared" si="32"/>
        <v>0</v>
      </c>
      <c r="U92" s="104">
        <f t="shared" si="33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2"/>
        <v/>
      </c>
      <c r="AN92" s="370"/>
      <c r="AO92" s="371" t="str">
        <f t="shared" ca="1" si="105"/>
        <v/>
      </c>
      <c r="AP92" s="371"/>
      <c r="AQ92" s="105">
        <f t="shared" si="93"/>
        <v>0</v>
      </c>
      <c r="AR92" s="105">
        <f t="shared" si="94"/>
        <v>0</v>
      </c>
      <c r="AS92" s="14">
        <f t="shared" si="95"/>
        <v>0</v>
      </c>
      <c r="AT92" s="204">
        <f t="shared" si="96"/>
        <v>0</v>
      </c>
      <c r="AU92" s="105">
        <f t="shared" si="97"/>
        <v>0</v>
      </c>
      <c r="AV92" s="105">
        <f t="shared" si="98"/>
        <v>0</v>
      </c>
      <c r="AW92" s="14">
        <f t="shared" si="99"/>
        <v>0</v>
      </c>
      <c r="AX92" s="14">
        <f t="shared" si="100"/>
        <v>0</v>
      </c>
      <c r="AY92" s="105">
        <f t="shared" si="101"/>
        <v>0</v>
      </c>
      <c r="AZ92" s="105">
        <f t="shared" si="102"/>
        <v>0</v>
      </c>
      <c r="BA92" s="12">
        <f t="shared" si="29"/>
        <v>0</v>
      </c>
      <c r="BB92" s="12">
        <f t="shared" si="30"/>
        <v>0</v>
      </c>
      <c r="BC92" s="12">
        <f t="shared" si="31"/>
        <v>0</v>
      </c>
      <c r="BD92" s="12">
        <f t="shared" si="34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3.5" hidden="1" customHeight="1" thickBot="1">
      <c r="A93" s="13"/>
      <c r="C93" s="14"/>
      <c r="D93" s="218"/>
      <c r="E93" s="218"/>
      <c r="T93" s="103">
        <f t="shared" si="32"/>
        <v>0</v>
      </c>
      <c r="U93" s="104">
        <f t="shared" si="33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7">SUM(BA83:BA92)</f>
        <v>0</v>
      </c>
      <c r="BB93" s="128">
        <f t="shared" si="107"/>
        <v>0</v>
      </c>
      <c r="BC93" s="128">
        <f t="shared" si="107"/>
        <v>0</v>
      </c>
      <c r="BD93" s="128">
        <f t="shared" si="107"/>
        <v>0</v>
      </c>
      <c r="BE93" s="128">
        <f t="shared" si="107"/>
        <v>0</v>
      </c>
      <c r="BF93" s="128">
        <f t="shared" si="107"/>
        <v>0</v>
      </c>
      <c r="BG93" s="128">
        <f t="shared" si="107"/>
        <v>0</v>
      </c>
      <c r="BH93" s="128">
        <f t="shared" si="107"/>
        <v>0</v>
      </c>
      <c r="BI93" s="14">
        <f>SUM(BA93:BH93)</f>
        <v>0</v>
      </c>
    </row>
    <row r="94" spans="1:61" ht="13.5" hidden="1" customHeight="1" thickBot="1">
      <c r="A94" s="93"/>
      <c r="B94" s="136">
        <v>42478</v>
      </c>
      <c r="C94" s="129"/>
      <c r="D94" s="233">
        <f>E18</f>
        <v>0</v>
      </c>
      <c r="E94" s="228" t="str">
        <f>E3</f>
        <v>VC Feuerball Kaiserslautern</v>
      </c>
      <c r="F94" s="97"/>
      <c r="G94" s="98"/>
      <c r="H94" s="95"/>
      <c r="I94" s="96"/>
      <c r="J94" s="97"/>
      <c r="K94" s="98"/>
      <c r="L94" s="95"/>
      <c r="M94" s="96"/>
      <c r="N94" s="97"/>
      <c r="O94" s="98"/>
      <c r="P94" s="101" t="str">
        <f>IF(F94="","",F94+H94+J94+L94+N94)</f>
        <v/>
      </c>
      <c r="Q94" s="102" t="str">
        <f t="shared" ref="Q94:Q103" si="108">IF(G94="","",G94+I94+K94+M94+O94)</f>
        <v/>
      </c>
      <c r="R94" s="101" t="str">
        <f>IF(F94="","",AQ94+AS94+AU94+AW94+AY94)</f>
        <v/>
      </c>
      <c r="S94" s="102" t="str">
        <f t="shared" ref="S94:S103" si="109">IF(G94="","",AR94+AT94+AV94+AX94+AZ94)</f>
        <v/>
      </c>
      <c r="T94" s="103">
        <f t="shared" si="32"/>
        <v>0</v>
      </c>
      <c r="U94" s="104">
        <f t="shared" si="33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10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1">IF(F94&gt;G94,1,0)</f>
        <v>0</v>
      </c>
      <c r="AR94" s="105">
        <f t="shared" ref="AR94:AR103" si="112">IF(G94&gt;F94,1,0)</f>
        <v>0</v>
      </c>
      <c r="AS94" s="14">
        <f t="shared" ref="AS94:AS103" si="113">IF(H94&gt;I94,1,0)</f>
        <v>0</v>
      </c>
      <c r="AT94" s="204">
        <f t="shared" ref="AT94:AT103" si="114">IF(I94&gt;H94,1,0)</f>
        <v>0</v>
      </c>
      <c r="AU94" s="105">
        <f t="shared" ref="AU94:AU103" si="115">IF(J94&gt;K94,1,0)</f>
        <v>0</v>
      </c>
      <c r="AV94" s="105">
        <f t="shared" ref="AV94:AV103" si="116">IF(K94&gt;J94,1,0)</f>
        <v>0</v>
      </c>
      <c r="AW94" s="14">
        <f t="shared" ref="AW94:AW103" si="117">IF(L94&gt;M94,1,0)</f>
        <v>0</v>
      </c>
      <c r="AX94" s="14">
        <f t="shared" ref="AX94:AX103" si="118">IF(M94&gt;L94,1,0)</f>
        <v>0</v>
      </c>
      <c r="AY94" s="105">
        <f t="shared" ref="AY94:AY103" si="119">IF(N94&gt;O94,1,0)</f>
        <v>0</v>
      </c>
      <c r="AZ94" s="105">
        <f t="shared" ref="AZ94:AZ103" si="120">IF(O94&gt;N94,1,0)</f>
        <v>0</v>
      </c>
      <c r="BA94" s="12">
        <f t="shared" si="29"/>
        <v>0</v>
      </c>
      <c r="BB94" s="12">
        <f t="shared" si="30"/>
        <v>0</v>
      </c>
      <c r="BC94" s="12">
        <f t="shared" si="31"/>
        <v>0</v>
      </c>
      <c r="BD94" s="12">
        <f t="shared" si="34"/>
        <v>0</v>
      </c>
      <c r="BE94" s="12">
        <f>IF(U43=3,1,0)</f>
        <v>0</v>
      </c>
      <c r="BF94" s="12">
        <f>IF(U43=2,1,0)</f>
        <v>0</v>
      </c>
      <c r="BG94" s="12">
        <f>IF(U43=1,1,0)</f>
        <v>0</v>
      </c>
      <c r="BH94" s="12">
        <f>IF(AND(U43=0,T43&lt;&gt;0),1,0)</f>
        <v>0</v>
      </c>
      <c r="BI94" s="14"/>
    </row>
    <row r="95" spans="1:61" ht="13.5" hidden="1" customHeight="1" thickBot="1">
      <c r="A95" s="106"/>
      <c r="B95" s="137">
        <v>42492</v>
      </c>
      <c r="C95" s="130"/>
      <c r="D95" s="234">
        <f>D94</f>
        <v>0</v>
      </c>
      <c r="E95" s="230" t="str">
        <f>E6</f>
        <v>SV Miesau (A)</v>
      </c>
      <c r="F95" s="110"/>
      <c r="G95" s="111"/>
      <c r="H95" s="108"/>
      <c r="I95" s="109"/>
      <c r="J95" s="110"/>
      <c r="K95" s="111"/>
      <c r="L95" s="108"/>
      <c r="M95" s="109"/>
      <c r="N95" s="110"/>
      <c r="O95" s="111"/>
      <c r="P95" s="114" t="str">
        <f t="shared" ref="P95:P103" si="121">IF(F95="","",F95+H95+J95+L95+N95)</f>
        <v/>
      </c>
      <c r="Q95" s="115" t="str">
        <f t="shared" si="108"/>
        <v/>
      </c>
      <c r="R95" s="114" t="str">
        <f t="shared" ref="R95:R103" si="122">IF(F95="","",AQ95+AS95+AU95+AW95+AY95)</f>
        <v/>
      </c>
      <c r="S95" s="115" t="str">
        <f t="shared" si="109"/>
        <v/>
      </c>
      <c r="T95" s="103">
        <f t="shared" si="32"/>
        <v>0</v>
      </c>
      <c r="U95" s="104">
        <f t="shared" si="33"/>
        <v>0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10"/>
        <v/>
      </c>
      <c r="AN95" s="367"/>
      <c r="AO95" s="368" t="str">
        <f t="shared" ref="AO95:AO103" ca="1" si="123">IF(U95&lt;&gt;"","",IF(C95="","",IF(C95&lt;TODAY(),"offen","")))</f>
        <v/>
      </c>
      <c r="AP95" s="368"/>
      <c r="AQ95" s="105">
        <f t="shared" si="111"/>
        <v>0</v>
      </c>
      <c r="AR95" s="105">
        <f t="shared" si="112"/>
        <v>0</v>
      </c>
      <c r="AS95" s="14">
        <f t="shared" si="113"/>
        <v>0</v>
      </c>
      <c r="AT95" s="204">
        <f t="shared" si="114"/>
        <v>0</v>
      </c>
      <c r="AU95" s="105">
        <f t="shared" si="115"/>
        <v>0</v>
      </c>
      <c r="AV95" s="105">
        <f t="shared" si="116"/>
        <v>0</v>
      </c>
      <c r="AW95" s="14">
        <f t="shared" si="117"/>
        <v>0</v>
      </c>
      <c r="AX95" s="14">
        <f t="shared" si="118"/>
        <v>0</v>
      </c>
      <c r="AY95" s="105">
        <f t="shared" si="119"/>
        <v>0</v>
      </c>
      <c r="AZ95" s="105">
        <f t="shared" si="120"/>
        <v>0</v>
      </c>
      <c r="BA95" s="12">
        <f t="shared" si="29"/>
        <v>0</v>
      </c>
      <c r="BB95" s="12">
        <f t="shared" si="30"/>
        <v>0</v>
      </c>
      <c r="BC95" s="12">
        <f t="shared" si="31"/>
        <v>0</v>
      </c>
      <c r="BD95" s="12">
        <f t="shared" si="34"/>
        <v>0</v>
      </c>
      <c r="BE95" s="12">
        <f>IF(U54=3,1,0)</f>
        <v>0</v>
      </c>
      <c r="BF95" s="12">
        <f>IF(U54=2,1,0)</f>
        <v>0</v>
      </c>
      <c r="BG95" s="12">
        <f>IF(U54=1,1,0)</f>
        <v>0</v>
      </c>
      <c r="BH95" s="12">
        <f>IF(AND(U54=0,T54&lt;&gt;0),1,0)</f>
        <v>0</v>
      </c>
      <c r="BI95" s="14"/>
    </row>
    <row r="96" spans="1:61" ht="13.5" hidden="1" customHeight="1" thickBot="1">
      <c r="A96" s="106"/>
      <c r="B96" s="137">
        <v>42415</v>
      </c>
      <c r="C96" s="162"/>
      <c r="D96" s="234">
        <f t="shared" ref="D96:D103" si="124">D95</f>
        <v>0</v>
      </c>
      <c r="E96" s="230" t="str">
        <f>E9</f>
        <v>TV Otterberg</v>
      </c>
      <c r="F96" s="110"/>
      <c r="G96" s="111"/>
      <c r="H96" s="108"/>
      <c r="I96" s="109"/>
      <c r="J96" s="110"/>
      <c r="K96" s="111"/>
      <c r="L96" s="108"/>
      <c r="M96" s="109"/>
      <c r="N96" s="110"/>
      <c r="O96" s="111"/>
      <c r="P96" s="114" t="str">
        <f t="shared" si="121"/>
        <v/>
      </c>
      <c r="Q96" s="115" t="str">
        <f t="shared" si="108"/>
        <v/>
      </c>
      <c r="R96" s="114" t="str">
        <f t="shared" si="122"/>
        <v/>
      </c>
      <c r="S96" s="115" t="str">
        <f t="shared" si="109"/>
        <v/>
      </c>
      <c r="T96" s="103">
        <f t="shared" si="32"/>
        <v>0</v>
      </c>
      <c r="U96" s="104">
        <f t="shared" si="33"/>
        <v>0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10"/>
        <v/>
      </c>
      <c r="AN96" s="367"/>
      <c r="AO96" s="368" t="str">
        <f t="shared" ca="1" si="123"/>
        <v/>
      </c>
      <c r="AP96" s="368"/>
      <c r="AQ96" s="105">
        <f t="shared" si="111"/>
        <v>0</v>
      </c>
      <c r="AR96" s="105">
        <f t="shared" si="112"/>
        <v>0</v>
      </c>
      <c r="AS96" s="14">
        <f t="shared" si="113"/>
        <v>0</v>
      </c>
      <c r="AT96" s="204">
        <f t="shared" si="114"/>
        <v>0</v>
      </c>
      <c r="AU96" s="105">
        <f t="shared" si="115"/>
        <v>0</v>
      </c>
      <c r="AV96" s="105">
        <f t="shared" si="116"/>
        <v>0</v>
      </c>
      <c r="AW96" s="14">
        <f t="shared" si="117"/>
        <v>0</v>
      </c>
      <c r="AX96" s="14">
        <f t="shared" si="118"/>
        <v>0</v>
      </c>
      <c r="AY96" s="105">
        <f t="shared" si="119"/>
        <v>0</v>
      </c>
      <c r="AZ96" s="105">
        <f t="shared" si="120"/>
        <v>0</v>
      </c>
      <c r="BA96" s="12">
        <f t="shared" si="29"/>
        <v>0</v>
      </c>
      <c r="BB96" s="12">
        <f t="shared" si="30"/>
        <v>0</v>
      </c>
      <c r="BC96" s="12">
        <f t="shared" si="31"/>
        <v>0</v>
      </c>
      <c r="BD96" s="12">
        <f t="shared" si="34"/>
        <v>0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0</v>
      </c>
      <c r="BI96" s="14"/>
    </row>
    <row r="97" spans="1:61" ht="13.5" hidden="1" customHeight="1" thickBot="1">
      <c r="A97" s="106"/>
      <c r="B97" s="137">
        <v>42345</v>
      </c>
      <c r="C97" s="130"/>
      <c r="D97" s="234">
        <f t="shared" si="124"/>
        <v>0</v>
      </c>
      <c r="E97" s="230" t="str">
        <f>E12</f>
        <v>Rodenbach/Weilerbach</v>
      </c>
      <c r="F97" s="110"/>
      <c r="G97" s="111"/>
      <c r="H97" s="108"/>
      <c r="I97" s="109"/>
      <c r="J97" s="110"/>
      <c r="K97" s="111"/>
      <c r="L97" s="108"/>
      <c r="M97" s="109"/>
      <c r="N97" s="110"/>
      <c r="O97" s="111"/>
      <c r="P97" s="114" t="str">
        <f t="shared" si="121"/>
        <v/>
      </c>
      <c r="Q97" s="115" t="str">
        <f t="shared" si="108"/>
        <v/>
      </c>
      <c r="R97" s="114" t="str">
        <f t="shared" si="122"/>
        <v/>
      </c>
      <c r="S97" s="115" t="str">
        <f t="shared" si="109"/>
        <v/>
      </c>
      <c r="T97" s="103">
        <f t="shared" si="32"/>
        <v>0</v>
      </c>
      <c r="U97" s="104">
        <f t="shared" si="33"/>
        <v>0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10"/>
        <v/>
      </c>
      <c r="AN97" s="372"/>
      <c r="AO97" s="368" t="str">
        <f t="shared" ca="1" si="123"/>
        <v/>
      </c>
      <c r="AP97" s="368"/>
      <c r="AQ97" s="105">
        <f t="shared" si="111"/>
        <v>0</v>
      </c>
      <c r="AR97" s="105">
        <f t="shared" si="112"/>
        <v>0</v>
      </c>
      <c r="AS97" s="14">
        <f t="shared" si="113"/>
        <v>0</v>
      </c>
      <c r="AT97" s="204">
        <f t="shared" si="114"/>
        <v>0</v>
      </c>
      <c r="AU97" s="105">
        <f t="shared" si="115"/>
        <v>0</v>
      </c>
      <c r="AV97" s="105">
        <f t="shared" si="116"/>
        <v>0</v>
      </c>
      <c r="AW97" s="14">
        <f t="shared" si="117"/>
        <v>0</v>
      </c>
      <c r="AX97" s="14">
        <f t="shared" si="118"/>
        <v>0</v>
      </c>
      <c r="AY97" s="105">
        <f t="shared" si="119"/>
        <v>0</v>
      </c>
      <c r="AZ97" s="105">
        <f t="shared" si="120"/>
        <v>0</v>
      </c>
      <c r="BA97" s="12">
        <f t="shared" si="29"/>
        <v>0</v>
      </c>
      <c r="BB97" s="12">
        <f t="shared" si="30"/>
        <v>0</v>
      </c>
      <c r="BC97" s="12">
        <f t="shared" si="31"/>
        <v>0</v>
      </c>
      <c r="BD97" s="12">
        <f t="shared" si="34"/>
        <v>0</v>
      </c>
      <c r="BE97" s="12">
        <f>IF(U76=3,1,0)</f>
        <v>0</v>
      </c>
      <c r="BF97" s="12">
        <f>IF(U76=2,1,0)</f>
        <v>0</v>
      </c>
      <c r="BG97" s="12">
        <f>IF(U76=1,1,0)</f>
        <v>0</v>
      </c>
      <c r="BH97" s="12">
        <f>IF(AND(U76=0,T76&lt;&gt;0),1,0)</f>
        <v>0</v>
      </c>
      <c r="BI97" s="14"/>
    </row>
    <row r="98" spans="1:61" ht="13.5" hidden="1" customHeight="1" thickBot="1">
      <c r="A98" s="106"/>
      <c r="B98" s="137">
        <v>42534</v>
      </c>
      <c r="C98" s="130"/>
      <c r="D98" s="234">
        <f t="shared" si="124"/>
        <v>0</v>
      </c>
      <c r="E98" s="230">
        <f>E15</f>
        <v>0</v>
      </c>
      <c r="F98" s="110"/>
      <c r="G98" s="111"/>
      <c r="H98" s="108"/>
      <c r="I98" s="109"/>
      <c r="J98" s="110"/>
      <c r="K98" s="111"/>
      <c r="L98" s="108"/>
      <c r="M98" s="109"/>
      <c r="N98" s="110"/>
      <c r="O98" s="111"/>
      <c r="P98" s="114" t="str">
        <f t="shared" si="121"/>
        <v/>
      </c>
      <c r="Q98" s="115" t="str">
        <f t="shared" si="108"/>
        <v/>
      </c>
      <c r="R98" s="114" t="str">
        <f t="shared" si="122"/>
        <v/>
      </c>
      <c r="S98" s="115" t="str">
        <f t="shared" si="109"/>
        <v/>
      </c>
      <c r="T98" s="103">
        <f t="shared" si="32"/>
        <v>0</v>
      </c>
      <c r="U98" s="104">
        <f t="shared" si="33"/>
        <v>0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10"/>
        <v/>
      </c>
      <c r="AN98" s="367"/>
      <c r="AO98" s="368" t="str">
        <f t="shared" ca="1" si="123"/>
        <v/>
      </c>
      <c r="AP98" s="368"/>
      <c r="AQ98" s="105">
        <f t="shared" si="111"/>
        <v>0</v>
      </c>
      <c r="AR98" s="105">
        <f t="shared" si="112"/>
        <v>0</v>
      </c>
      <c r="AS98" s="14">
        <f t="shared" si="113"/>
        <v>0</v>
      </c>
      <c r="AT98" s="204">
        <f t="shared" si="114"/>
        <v>0</v>
      </c>
      <c r="AU98" s="105">
        <f t="shared" si="115"/>
        <v>0</v>
      </c>
      <c r="AV98" s="105">
        <f t="shared" si="116"/>
        <v>0</v>
      </c>
      <c r="AW98" s="14">
        <f t="shared" si="117"/>
        <v>0</v>
      </c>
      <c r="AX98" s="14">
        <f t="shared" si="118"/>
        <v>0</v>
      </c>
      <c r="AY98" s="105">
        <f t="shared" si="119"/>
        <v>0</v>
      </c>
      <c r="AZ98" s="105">
        <f t="shared" si="120"/>
        <v>0</v>
      </c>
      <c r="BA98" s="12">
        <f t="shared" si="29"/>
        <v>0</v>
      </c>
      <c r="BB98" s="12">
        <f t="shared" si="30"/>
        <v>0</v>
      </c>
      <c r="BC98" s="12">
        <f t="shared" si="31"/>
        <v>0</v>
      </c>
      <c r="BD98" s="12">
        <f t="shared" si="34"/>
        <v>0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0</v>
      </c>
      <c r="BI98" s="14"/>
    </row>
    <row r="99" spans="1:61" ht="13.5" hidden="1" customHeight="1" thickBot="1">
      <c r="A99" s="106">
        <v>11</v>
      </c>
      <c r="B99" s="137"/>
      <c r="C99" s="130"/>
      <c r="D99" s="234">
        <f t="shared" si="124"/>
        <v>0</v>
      </c>
      <c r="E99" s="230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1"/>
        <v/>
      </c>
      <c r="Q99" s="115" t="str">
        <f t="shared" si="108"/>
        <v/>
      </c>
      <c r="R99" s="114" t="str">
        <f t="shared" si="122"/>
        <v/>
      </c>
      <c r="S99" s="115" t="str">
        <f t="shared" si="109"/>
        <v/>
      </c>
      <c r="T99" s="103">
        <f t="shared" si="32"/>
        <v>0</v>
      </c>
      <c r="U99" s="104">
        <f t="shared" si="33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10"/>
        <v/>
      </c>
      <c r="AN99" s="367"/>
      <c r="AO99" s="368" t="str">
        <f t="shared" ca="1" si="123"/>
        <v/>
      </c>
      <c r="AP99" s="368"/>
      <c r="AQ99" s="105">
        <f t="shared" si="111"/>
        <v>0</v>
      </c>
      <c r="AR99" s="105">
        <f t="shared" si="112"/>
        <v>0</v>
      </c>
      <c r="AS99" s="14">
        <f t="shared" si="113"/>
        <v>0</v>
      </c>
      <c r="AT99" s="204">
        <f t="shared" si="114"/>
        <v>0</v>
      </c>
      <c r="AU99" s="105">
        <f t="shared" si="115"/>
        <v>0</v>
      </c>
      <c r="AV99" s="105">
        <f t="shared" si="116"/>
        <v>0</v>
      </c>
      <c r="AW99" s="14">
        <f t="shared" si="117"/>
        <v>0</v>
      </c>
      <c r="AX99" s="14">
        <f t="shared" si="118"/>
        <v>0</v>
      </c>
      <c r="AY99" s="105">
        <f t="shared" si="119"/>
        <v>0</v>
      </c>
      <c r="AZ99" s="105">
        <f t="shared" si="120"/>
        <v>0</v>
      </c>
      <c r="BA99" s="12">
        <f t="shared" si="29"/>
        <v>0</v>
      </c>
      <c r="BB99" s="12">
        <f t="shared" si="30"/>
        <v>0</v>
      </c>
      <c r="BC99" s="12">
        <f t="shared" si="31"/>
        <v>0</v>
      </c>
      <c r="BD99" s="12">
        <f t="shared" si="34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3.5" hidden="1" customHeight="1" thickBot="1">
      <c r="A100" s="106"/>
      <c r="B100" s="137"/>
      <c r="C100" s="130"/>
      <c r="D100" s="234">
        <f t="shared" si="124"/>
        <v>0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1"/>
        <v/>
      </c>
      <c r="Q100" s="115" t="str">
        <f t="shared" si="108"/>
        <v/>
      </c>
      <c r="R100" s="114" t="str">
        <f t="shared" si="122"/>
        <v/>
      </c>
      <c r="S100" s="115" t="str">
        <f t="shared" si="109"/>
        <v/>
      </c>
      <c r="T100" s="103">
        <f t="shared" si="32"/>
        <v>0</v>
      </c>
      <c r="U100" s="104">
        <f t="shared" si="33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10"/>
        <v/>
      </c>
      <c r="AN100" s="367"/>
      <c r="AO100" s="368" t="str">
        <f t="shared" ca="1" si="123"/>
        <v/>
      </c>
      <c r="AP100" s="368"/>
      <c r="AQ100" s="105">
        <f t="shared" si="111"/>
        <v>0</v>
      </c>
      <c r="AR100" s="105">
        <f t="shared" si="112"/>
        <v>0</v>
      </c>
      <c r="AS100" s="14">
        <f t="shared" si="113"/>
        <v>0</v>
      </c>
      <c r="AT100" s="204">
        <f t="shared" si="114"/>
        <v>0</v>
      </c>
      <c r="AU100" s="105">
        <f t="shared" si="115"/>
        <v>0</v>
      </c>
      <c r="AV100" s="105">
        <f t="shared" si="116"/>
        <v>0</v>
      </c>
      <c r="AW100" s="14">
        <f t="shared" si="117"/>
        <v>0</v>
      </c>
      <c r="AX100" s="14">
        <f t="shared" si="118"/>
        <v>0</v>
      </c>
      <c r="AY100" s="105">
        <f t="shared" si="119"/>
        <v>0</v>
      </c>
      <c r="AZ100" s="105">
        <f t="shared" si="120"/>
        <v>0</v>
      </c>
      <c r="BA100" s="12">
        <f t="shared" si="29"/>
        <v>0</v>
      </c>
      <c r="BB100" s="12">
        <f t="shared" si="30"/>
        <v>0</v>
      </c>
      <c r="BC100" s="12">
        <f t="shared" si="31"/>
        <v>0</v>
      </c>
      <c r="BD100" s="12">
        <f t="shared" si="34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3.5" hidden="1" customHeight="1" thickBot="1">
      <c r="A101" s="106"/>
      <c r="B101" s="137"/>
      <c r="C101" s="130"/>
      <c r="D101" s="234">
        <f t="shared" si="124"/>
        <v>0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1"/>
        <v/>
      </c>
      <c r="Q101" s="115" t="str">
        <f t="shared" si="108"/>
        <v/>
      </c>
      <c r="R101" s="114" t="str">
        <f t="shared" si="122"/>
        <v/>
      </c>
      <c r="S101" s="115" t="str">
        <f t="shared" si="109"/>
        <v/>
      </c>
      <c r="T101" s="103">
        <f t="shared" si="32"/>
        <v>0</v>
      </c>
      <c r="U101" s="104">
        <f t="shared" si="33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10"/>
        <v/>
      </c>
      <c r="AN101" s="367"/>
      <c r="AO101" s="368" t="str">
        <f t="shared" ca="1" si="123"/>
        <v/>
      </c>
      <c r="AP101" s="368"/>
      <c r="AQ101" s="105">
        <f t="shared" si="111"/>
        <v>0</v>
      </c>
      <c r="AR101" s="105">
        <f t="shared" si="112"/>
        <v>0</v>
      </c>
      <c r="AS101" s="14">
        <f t="shared" si="113"/>
        <v>0</v>
      </c>
      <c r="AT101" s="204">
        <f t="shared" si="114"/>
        <v>0</v>
      </c>
      <c r="AU101" s="105">
        <f t="shared" si="115"/>
        <v>0</v>
      </c>
      <c r="AV101" s="105">
        <f t="shared" si="116"/>
        <v>0</v>
      </c>
      <c r="AW101" s="14">
        <f t="shared" si="117"/>
        <v>0</v>
      </c>
      <c r="AX101" s="14">
        <f t="shared" si="118"/>
        <v>0</v>
      </c>
      <c r="AY101" s="105">
        <f t="shared" si="119"/>
        <v>0</v>
      </c>
      <c r="AZ101" s="105">
        <f t="shared" si="120"/>
        <v>0</v>
      </c>
      <c r="BA101" s="12">
        <f t="shared" si="29"/>
        <v>0</v>
      </c>
      <c r="BB101" s="12">
        <f t="shared" si="30"/>
        <v>0</v>
      </c>
      <c r="BC101" s="12">
        <f t="shared" si="31"/>
        <v>0</v>
      </c>
      <c r="BD101" s="12">
        <f t="shared" si="34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3.5" hidden="1" customHeight="1" thickBot="1">
      <c r="A102" s="106"/>
      <c r="B102" s="137"/>
      <c r="C102" s="130"/>
      <c r="D102" s="234">
        <f t="shared" si="124"/>
        <v>0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1"/>
        <v/>
      </c>
      <c r="Q102" s="115" t="str">
        <f t="shared" si="108"/>
        <v/>
      </c>
      <c r="R102" s="114" t="str">
        <f t="shared" si="122"/>
        <v/>
      </c>
      <c r="S102" s="115" t="str">
        <f t="shared" si="109"/>
        <v/>
      </c>
      <c r="T102" s="103">
        <f t="shared" si="32"/>
        <v>0</v>
      </c>
      <c r="U102" s="104">
        <f t="shared" si="33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10"/>
        <v/>
      </c>
      <c r="AN102" s="367"/>
      <c r="AO102" s="368" t="str">
        <f t="shared" ca="1" si="123"/>
        <v/>
      </c>
      <c r="AP102" s="368"/>
      <c r="AQ102" s="105">
        <f t="shared" si="111"/>
        <v>0</v>
      </c>
      <c r="AR102" s="105">
        <f t="shared" si="112"/>
        <v>0</v>
      </c>
      <c r="AS102" s="14">
        <f t="shared" si="113"/>
        <v>0</v>
      </c>
      <c r="AT102" s="204">
        <f t="shared" si="114"/>
        <v>0</v>
      </c>
      <c r="AU102" s="105">
        <f t="shared" si="115"/>
        <v>0</v>
      </c>
      <c r="AV102" s="105">
        <f t="shared" si="116"/>
        <v>0</v>
      </c>
      <c r="AW102" s="14">
        <f t="shared" si="117"/>
        <v>0</v>
      </c>
      <c r="AX102" s="14">
        <f t="shared" si="118"/>
        <v>0</v>
      </c>
      <c r="AY102" s="105">
        <f t="shared" si="119"/>
        <v>0</v>
      </c>
      <c r="AZ102" s="105">
        <f t="shared" si="120"/>
        <v>0</v>
      </c>
      <c r="BA102" s="12">
        <f t="shared" si="29"/>
        <v>0</v>
      </c>
      <c r="BB102" s="12">
        <f t="shared" si="30"/>
        <v>0</v>
      </c>
      <c r="BC102" s="12">
        <f t="shared" si="31"/>
        <v>0</v>
      </c>
      <c r="BD102" s="12">
        <f t="shared" si="34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3.5" hidden="1" customHeight="1" thickBot="1">
      <c r="A103" s="116"/>
      <c r="B103" s="138"/>
      <c r="C103" s="131"/>
      <c r="D103" s="235">
        <f t="shared" si="124"/>
        <v>0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1"/>
        <v/>
      </c>
      <c r="Q103" s="125" t="str">
        <f t="shared" si="108"/>
        <v/>
      </c>
      <c r="R103" s="124" t="str">
        <f t="shared" si="122"/>
        <v/>
      </c>
      <c r="S103" s="125" t="str">
        <f t="shared" si="109"/>
        <v/>
      </c>
      <c r="T103" s="103">
        <f t="shared" si="32"/>
        <v>0</v>
      </c>
      <c r="U103" s="104">
        <f t="shared" si="33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10"/>
        <v/>
      </c>
      <c r="AN103" s="370"/>
      <c r="AO103" s="371" t="str">
        <f t="shared" ca="1" si="123"/>
        <v/>
      </c>
      <c r="AP103" s="371"/>
      <c r="AQ103" s="105">
        <f t="shared" si="111"/>
        <v>0</v>
      </c>
      <c r="AR103" s="105">
        <f t="shared" si="112"/>
        <v>0</v>
      </c>
      <c r="AS103" s="14">
        <f t="shared" si="113"/>
        <v>0</v>
      </c>
      <c r="AT103" s="204">
        <f t="shared" si="114"/>
        <v>0</v>
      </c>
      <c r="AU103" s="105">
        <f t="shared" si="115"/>
        <v>0</v>
      </c>
      <c r="AV103" s="105">
        <f t="shared" si="116"/>
        <v>0</v>
      </c>
      <c r="AW103" s="14">
        <f t="shared" si="117"/>
        <v>0</v>
      </c>
      <c r="AX103" s="14">
        <f t="shared" si="118"/>
        <v>0</v>
      </c>
      <c r="AY103" s="105">
        <f t="shared" si="119"/>
        <v>0</v>
      </c>
      <c r="AZ103" s="105">
        <f t="shared" si="120"/>
        <v>0</v>
      </c>
      <c r="BA103" s="12">
        <f t="shared" si="29"/>
        <v>0</v>
      </c>
      <c r="BB103" s="12">
        <f t="shared" si="30"/>
        <v>0</v>
      </c>
      <c r="BC103" s="12">
        <f t="shared" si="31"/>
        <v>0</v>
      </c>
      <c r="BD103" s="12">
        <f t="shared" si="34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3.5" hidden="1" customHeight="1" thickBot="1">
      <c r="A104" s="13"/>
      <c r="C104" s="14"/>
      <c r="D104" s="218"/>
      <c r="E104" s="218"/>
      <c r="T104" s="103">
        <f t="shared" si="32"/>
        <v>0</v>
      </c>
      <c r="U104" s="104">
        <f t="shared" si="33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5">SUM(BA94:BA103)</f>
        <v>0</v>
      </c>
      <c r="BB104" s="128">
        <f t="shared" si="125"/>
        <v>0</v>
      </c>
      <c r="BC104" s="128">
        <f t="shared" si="125"/>
        <v>0</v>
      </c>
      <c r="BD104" s="128">
        <f t="shared" si="125"/>
        <v>0</v>
      </c>
      <c r="BE104" s="128">
        <f t="shared" si="125"/>
        <v>0</v>
      </c>
      <c r="BF104" s="128">
        <f t="shared" si="125"/>
        <v>0</v>
      </c>
      <c r="BG104" s="128">
        <f t="shared" si="125"/>
        <v>0</v>
      </c>
      <c r="BH104" s="128">
        <f t="shared" si="125"/>
        <v>0</v>
      </c>
      <c r="BI104" s="14">
        <f>SUM(BA104:BH104)</f>
        <v>0</v>
      </c>
    </row>
    <row r="105" spans="1:61" ht="13.5" hidden="1" customHeight="1" thickBot="1">
      <c r="A105" s="93">
        <v>6</v>
      </c>
      <c r="B105" s="136"/>
      <c r="C105" s="175"/>
      <c r="D105" s="233">
        <f>E21</f>
        <v>0</v>
      </c>
      <c r="E105" s="228" t="str">
        <f>E3</f>
        <v>VC Feuerball Kaiserslautern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6">IF(G105="","",G105+I105+K105+M105+O105)</f>
        <v/>
      </c>
      <c r="R105" s="101" t="str">
        <f>IF(F105="","",AQ105+AS105+AU105+AW105+AY105)</f>
        <v/>
      </c>
      <c r="S105" s="102" t="str">
        <f t="shared" ref="S105:S114" si="127">IF(G105="","",AR105+AT105+AV105+AX105+AZ105)</f>
        <v/>
      </c>
      <c r="T105" s="103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30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1">IF(F105&gt;G105,1,0)</f>
        <v>0</v>
      </c>
      <c r="AR105" s="105">
        <f t="shared" ref="AR105:AR114" si="132">IF(G105&gt;F105,1,0)</f>
        <v>0</v>
      </c>
      <c r="AS105" s="14">
        <f t="shared" ref="AS105:AS114" si="133">IF(H105&gt;I105,1,0)</f>
        <v>0</v>
      </c>
      <c r="AT105" s="204">
        <f t="shared" ref="AT105:AT114" si="134">IF(I105&gt;H105,1,0)</f>
        <v>0</v>
      </c>
      <c r="AU105" s="105">
        <f t="shared" ref="AU105:AU114" si="135">IF(J105&gt;K105,1,0)</f>
        <v>0</v>
      </c>
      <c r="AV105" s="105">
        <f t="shared" ref="AV105:AV114" si="136">IF(K105&gt;J105,1,0)</f>
        <v>0</v>
      </c>
      <c r="AW105" s="14">
        <f t="shared" ref="AW105:AW114" si="137">IF(L105&gt;M105,1,0)</f>
        <v>0</v>
      </c>
      <c r="AX105" s="14">
        <f t="shared" ref="AX105:AX114" si="138">IF(M105&gt;L105,1,0)</f>
        <v>0</v>
      </c>
      <c r="AY105" s="105">
        <f t="shared" ref="AY105:AY114" si="139">IF(N105&gt;O105,1,0)</f>
        <v>0</v>
      </c>
      <c r="AZ105" s="105">
        <f t="shared" ref="AZ105:AZ114" si="140">IF(O105&gt;N105,1,0)</f>
        <v>0</v>
      </c>
      <c r="BA105" s="12">
        <f t="shared" ref="BA105:BA158" si="141">IF(T105=3,1,0)</f>
        <v>0</v>
      </c>
      <c r="BB105" s="12">
        <f t="shared" ref="BB105:BB158" si="142">IF(T105=2,1,0)</f>
        <v>0</v>
      </c>
      <c r="BC105" s="12">
        <f t="shared" ref="BC105:BC158" si="143">IF(T105=1,1,0)</f>
        <v>0</v>
      </c>
      <c r="BD105" s="12">
        <f t="shared" ref="BD105:BD158" si="144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3.5" hidden="1" customHeight="1" thickBot="1">
      <c r="A106" s="106">
        <v>10</v>
      </c>
      <c r="B106" s="137"/>
      <c r="C106" s="130"/>
      <c r="D106" s="234">
        <f>D105</f>
        <v>0</v>
      </c>
      <c r="E106" s="230" t="str">
        <f>E6</f>
        <v>SV Miesau (A)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5">IF(F106="","",F106+H106+J106+L106+N106)</f>
        <v/>
      </c>
      <c r="Q106" s="115" t="str">
        <f t="shared" si="126"/>
        <v/>
      </c>
      <c r="R106" s="114" t="str">
        <f t="shared" ref="R106:R114" si="146">IF(F106="","",AQ106+AS106+AU106+AW106+AY106)</f>
        <v/>
      </c>
      <c r="S106" s="115" t="str">
        <f t="shared" si="127"/>
        <v/>
      </c>
      <c r="T106" s="103">
        <f t="shared" si="128"/>
        <v>0</v>
      </c>
      <c r="U106" s="104">
        <f t="shared" si="129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30"/>
        <v/>
      </c>
      <c r="AN106" s="367"/>
      <c r="AO106" s="368" t="str">
        <f t="shared" ref="AO106:AO114" ca="1" si="147">IF(U106&lt;&gt;"","",IF(C106="","",IF(C106&lt;TODAY(),"offen","")))</f>
        <v/>
      </c>
      <c r="AP106" s="368"/>
      <c r="AQ106" s="105">
        <f t="shared" si="131"/>
        <v>0</v>
      </c>
      <c r="AR106" s="105">
        <f t="shared" si="132"/>
        <v>0</v>
      </c>
      <c r="AS106" s="14">
        <f t="shared" si="133"/>
        <v>0</v>
      </c>
      <c r="AT106" s="204">
        <f t="shared" si="134"/>
        <v>0</v>
      </c>
      <c r="AU106" s="105">
        <f t="shared" si="135"/>
        <v>0</v>
      </c>
      <c r="AV106" s="105">
        <f t="shared" si="136"/>
        <v>0</v>
      </c>
      <c r="AW106" s="14">
        <f t="shared" si="137"/>
        <v>0</v>
      </c>
      <c r="AX106" s="14">
        <f t="shared" si="138"/>
        <v>0</v>
      </c>
      <c r="AY106" s="105">
        <f t="shared" si="139"/>
        <v>0</v>
      </c>
      <c r="AZ106" s="105">
        <f t="shared" si="140"/>
        <v>0</v>
      </c>
      <c r="BA106" s="12">
        <f t="shared" si="141"/>
        <v>0</v>
      </c>
      <c r="BB106" s="12">
        <f t="shared" si="142"/>
        <v>0</v>
      </c>
      <c r="BC106" s="12">
        <f t="shared" si="143"/>
        <v>0</v>
      </c>
      <c r="BD106" s="12">
        <f t="shared" si="144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3.5" hidden="1" customHeight="1" thickBot="1">
      <c r="A107" s="106">
        <v>12</v>
      </c>
      <c r="B107" s="137"/>
      <c r="C107" s="130"/>
      <c r="D107" s="234">
        <f t="shared" ref="D107:D114" si="148">D106</f>
        <v>0</v>
      </c>
      <c r="E107" s="230" t="str">
        <f>E9</f>
        <v>TV Otterberg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5"/>
        <v/>
      </c>
      <c r="Q107" s="115" t="str">
        <f t="shared" si="126"/>
        <v/>
      </c>
      <c r="R107" s="114" t="str">
        <f t="shared" si="146"/>
        <v/>
      </c>
      <c r="S107" s="115" t="str">
        <f t="shared" si="127"/>
        <v/>
      </c>
      <c r="T107" s="103">
        <f t="shared" si="128"/>
        <v>0</v>
      </c>
      <c r="U107" s="104">
        <f t="shared" si="129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30"/>
        <v/>
      </c>
      <c r="AN107" s="367"/>
      <c r="AO107" s="368" t="str">
        <f t="shared" ca="1" si="147"/>
        <v/>
      </c>
      <c r="AP107" s="368"/>
      <c r="AQ107" s="105">
        <f t="shared" si="131"/>
        <v>0</v>
      </c>
      <c r="AR107" s="105">
        <f t="shared" si="132"/>
        <v>0</v>
      </c>
      <c r="AS107" s="14">
        <f t="shared" si="133"/>
        <v>0</v>
      </c>
      <c r="AT107" s="204">
        <f t="shared" si="134"/>
        <v>0</v>
      </c>
      <c r="AU107" s="105">
        <f t="shared" si="135"/>
        <v>0</v>
      </c>
      <c r="AV107" s="105">
        <f t="shared" si="136"/>
        <v>0</v>
      </c>
      <c r="AW107" s="14">
        <f t="shared" si="137"/>
        <v>0</v>
      </c>
      <c r="AX107" s="14">
        <f t="shared" si="138"/>
        <v>0</v>
      </c>
      <c r="AY107" s="105">
        <f t="shared" si="139"/>
        <v>0</v>
      </c>
      <c r="AZ107" s="105">
        <f t="shared" si="140"/>
        <v>0</v>
      </c>
      <c r="BA107" s="12">
        <f t="shared" si="141"/>
        <v>0</v>
      </c>
      <c r="BB107" s="12">
        <f t="shared" si="142"/>
        <v>0</v>
      </c>
      <c r="BC107" s="12">
        <f t="shared" si="143"/>
        <v>0</v>
      </c>
      <c r="BD107" s="12">
        <f t="shared" si="144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3.5" hidden="1" customHeight="1" thickBot="1">
      <c r="A108" s="106">
        <v>2</v>
      </c>
      <c r="B108" s="137"/>
      <c r="C108" s="130"/>
      <c r="D108" s="234">
        <f t="shared" si="148"/>
        <v>0</v>
      </c>
      <c r="E108" s="230" t="str">
        <f>E12</f>
        <v>Rodenbach/Weilerbach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5"/>
        <v/>
      </c>
      <c r="Q108" s="115" t="str">
        <f t="shared" si="126"/>
        <v/>
      </c>
      <c r="R108" s="114" t="str">
        <f t="shared" si="146"/>
        <v/>
      </c>
      <c r="S108" s="115" t="str">
        <f t="shared" si="127"/>
        <v/>
      </c>
      <c r="T108" s="103">
        <f t="shared" si="128"/>
        <v>0</v>
      </c>
      <c r="U108" s="104">
        <f t="shared" si="129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30"/>
        <v/>
      </c>
      <c r="AN108" s="372"/>
      <c r="AO108" s="368" t="str">
        <f t="shared" ca="1" si="147"/>
        <v/>
      </c>
      <c r="AP108" s="368"/>
      <c r="AQ108" s="105">
        <f t="shared" si="131"/>
        <v>0</v>
      </c>
      <c r="AR108" s="105">
        <f t="shared" si="132"/>
        <v>0</v>
      </c>
      <c r="AS108" s="14">
        <f t="shared" si="133"/>
        <v>0</v>
      </c>
      <c r="AT108" s="204">
        <f t="shared" si="134"/>
        <v>0</v>
      </c>
      <c r="AU108" s="105">
        <f t="shared" si="135"/>
        <v>0</v>
      </c>
      <c r="AV108" s="105">
        <f t="shared" si="136"/>
        <v>0</v>
      </c>
      <c r="AW108" s="14">
        <f t="shared" si="137"/>
        <v>0</v>
      </c>
      <c r="AX108" s="14">
        <f t="shared" si="138"/>
        <v>0</v>
      </c>
      <c r="AY108" s="105">
        <f t="shared" si="139"/>
        <v>0</v>
      </c>
      <c r="AZ108" s="105">
        <f t="shared" si="140"/>
        <v>0</v>
      </c>
      <c r="BA108" s="12">
        <f t="shared" si="141"/>
        <v>0</v>
      </c>
      <c r="BB108" s="12">
        <f t="shared" si="142"/>
        <v>0</v>
      </c>
      <c r="BC108" s="12">
        <f t="shared" si="143"/>
        <v>0</v>
      </c>
      <c r="BD108" s="12">
        <f t="shared" si="144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3.5" hidden="1" customHeight="1" thickBot="1">
      <c r="A109" s="106">
        <v>14</v>
      </c>
      <c r="B109" s="137"/>
      <c r="C109" s="162"/>
      <c r="D109" s="234">
        <f t="shared" si="148"/>
        <v>0</v>
      </c>
      <c r="E109" s="230">
        <f>E15</f>
        <v>0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5"/>
        <v/>
      </c>
      <c r="Q109" s="115" t="str">
        <f t="shared" si="126"/>
        <v/>
      </c>
      <c r="R109" s="114" t="str">
        <f t="shared" si="146"/>
        <v/>
      </c>
      <c r="S109" s="115" t="str">
        <f t="shared" si="127"/>
        <v/>
      </c>
      <c r="T109" s="103">
        <f t="shared" si="128"/>
        <v>0</v>
      </c>
      <c r="U109" s="104">
        <f t="shared" si="129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30"/>
        <v/>
      </c>
      <c r="AN109" s="367"/>
      <c r="AO109" s="368" t="str">
        <f t="shared" ca="1" si="147"/>
        <v/>
      </c>
      <c r="AP109" s="368"/>
      <c r="AQ109" s="105">
        <f t="shared" si="131"/>
        <v>0</v>
      </c>
      <c r="AR109" s="105">
        <f t="shared" si="132"/>
        <v>0</v>
      </c>
      <c r="AS109" s="14">
        <f t="shared" si="133"/>
        <v>0</v>
      </c>
      <c r="AT109" s="204">
        <f t="shared" si="134"/>
        <v>0</v>
      </c>
      <c r="AU109" s="105">
        <f t="shared" si="135"/>
        <v>0</v>
      </c>
      <c r="AV109" s="105">
        <f t="shared" si="136"/>
        <v>0</v>
      </c>
      <c r="AW109" s="14">
        <f t="shared" si="137"/>
        <v>0</v>
      </c>
      <c r="AX109" s="14">
        <f t="shared" si="138"/>
        <v>0</v>
      </c>
      <c r="AY109" s="105">
        <f t="shared" si="139"/>
        <v>0</v>
      </c>
      <c r="AZ109" s="105">
        <f t="shared" si="140"/>
        <v>0</v>
      </c>
      <c r="BA109" s="12">
        <f t="shared" si="141"/>
        <v>0</v>
      </c>
      <c r="BB109" s="12">
        <f t="shared" si="142"/>
        <v>0</v>
      </c>
      <c r="BC109" s="12">
        <f t="shared" si="143"/>
        <v>0</v>
      </c>
      <c r="BD109" s="12">
        <f t="shared" si="144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3.5" hidden="1" customHeight="1" thickBot="1">
      <c r="A110" s="106">
        <v>4</v>
      </c>
      <c r="B110" s="137"/>
      <c r="C110" s="130"/>
      <c r="D110" s="234">
        <f t="shared" si="148"/>
        <v>0</v>
      </c>
      <c r="E110" s="230">
        <f>E18</f>
        <v>0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5"/>
        <v/>
      </c>
      <c r="Q110" s="115" t="str">
        <f t="shared" si="126"/>
        <v/>
      </c>
      <c r="R110" s="114" t="str">
        <f t="shared" si="146"/>
        <v/>
      </c>
      <c r="S110" s="115" t="str">
        <f t="shared" si="127"/>
        <v/>
      </c>
      <c r="T110" s="103">
        <f t="shared" si="128"/>
        <v>0</v>
      </c>
      <c r="U110" s="104">
        <f t="shared" si="129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30"/>
        <v/>
      </c>
      <c r="AN110" s="367"/>
      <c r="AO110" s="368" t="str">
        <f t="shared" ca="1" si="147"/>
        <v/>
      </c>
      <c r="AP110" s="368"/>
      <c r="AQ110" s="105">
        <f t="shared" si="131"/>
        <v>0</v>
      </c>
      <c r="AR110" s="105">
        <f t="shared" si="132"/>
        <v>0</v>
      </c>
      <c r="AS110" s="14">
        <f t="shared" si="133"/>
        <v>0</v>
      </c>
      <c r="AT110" s="204">
        <f t="shared" si="134"/>
        <v>0</v>
      </c>
      <c r="AU110" s="105">
        <f t="shared" si="135"/>
        <v>0</v>
      </c>
      <c r="AV110" s="105">
        <f t="shared" si="136"/>
        <v>0</v>
      </c>
      <c r="AW110" s="14">
        <f t="shared" si="137"/>
        <v>0</v>
      </c>
      <c r="AX110" s="14">
        <f t="shared" si="138"/>
        <v>0</v>
      </c>
      <c r="AY110" s="105">
        <f t="shared" si="139"/>
        <v>0</v>
      </c>
      <c r="AZ110" s="105">
        <f t="shared" si="140"/>
        <v>0</v>
      </c>
      <c r="BA110" s="12">
        <f t="shared" si="141"/>
        <v>0</v>
      </c>
      <c r="BB110" s="12">
        <f t="shared" si="142"/>
        <v>0</v>
      </c>
      <c r="BC110" s="12">
        <f t="shared" si="143"/>
        <v>0</v>
      </c>
      <c r="BD110" s="12">
        <f t="shared" si="144"/>
        <v>0</v>
      </c>
      <c r="BE110" s="12">
        <f>IF(U99=3,1,0)</f>
        <v>0</v>
      </c>
      <c r="BF110" s="12">
        <f t="shared" ref="BF110:BF115" si="149"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3.5" hidden="1" customHeight="1" thickBot="1">
      <c r="A111" s="106"/>
      <c r="B111" s="137"/>
      <c r="C111" s="130"/>
      <c r="D111" s="234">
        <f t="shared" si="148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5"/>
        <v/>
      </c>
      <c r="Q111" s="115" t="str">
        <f t="shared" si="126"/>
        <v/>
      </c>
      <c r="R111" s="114" t="str">
        <f t="shared" si="146"/>
        <v/>
      </c>
      <c r="S111" s="115" t="str">
        <f t="shared" si="127"/>
        <v/>
      </c>
      <c r="T111" s="103">
        <f t="shared" si="128"/>
        <v>0</v>
      </c>
      <c r="U111" s="104">
        <f t="shared" si="129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30"/>
        <v/>
      </c>
      <c r="AN111" s="367"/>
      <c r="AO111" s="368" t="str">
        <f t="shared" ca="1" si="147"/>
        <v/>
      </c>
      <c r="AP111" s="368"/>
      <c r="AQ111" s="105">
        <f t="shared" si="131"/>
        <v>0</v>
      </c>
      <c r="AR111" s="105">
        <f t="shared" si="132"/>
        <v>0</v>
      </c>
      <c r="AS111" s="14">
        <f t="shared" si="133"/>
        <v>0</v>
      </c>
      <c r="AT111" s="202">
        <f t="shared" si="134"/>
        <v>0</v>
      </c>
      <c r="AU111" s="105">
        <f t="shared" si="135"/>
        <v>0</v>
      </c>
      <c r="AV111" s="105">
        <f t="shared" si="136"/>
        <v>0</v>
      </c>
      <c r="AW111" s="14">
        <f t="shared" si="137"/>
        <v>0</v>
      </c>
      <c r="AX111" s="14">
        <f t="shared" si="138"/>
        <v>0</v>
      </c>
      <c r="AY111" s="105">
        <f t="shared" si="139"/>
        <v>0</v>
      </c>
      <c r="AZ111" s="105">
        <f t="shared" si="140"/>
        <v>0</v>
      </c>
      <c r="BA111" s="12">
        <f t="shared" si="141"/>
        <v>0</v>
      </c>
      <c r="BB111" s="12">
        <f t="shared" si="142"/>
        <v>0</v>
      </c>
      <c r="BC111" s="12">
        <f t="shared" si="143"/>
        <v>0</v>
      </c>
      <c r="BD111" s="12">
        <f t="shared" si="144"/>
        <v>0</v>
      </c>
      <c r="BE111" s="12">
        <f>IF(U122=3,1,0)</f>
        <v>0</v>
      </c>
      <c r="BF111" s="12">
        <f t="shared" si="149"/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3.5" hidden="1" customHeight="1" thickBot="1">
      <c r="A112" s="106"/>
      <c r="B112" s="137"/>
      <c r="C112" s="130"/>
      <c r="D112" s="234">
        <f t="shared" si="148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5"/>
        <v/>
      </c>
      <c r="Q112" s="115" t="str">
        <f t="shared" si="126"/>
        <v/>
      </c>
      <c r="R112" s="114" t="str">
        <f t="shared" si="146"/>
        <v/>
      </c>
      <c r="S112" s="115" t="str">
        <f t="shared" si="127"/>
        <v/>
      </c>
      <c r="T112" s="103">
        <f t="shared" si="128"/>
        <v>0</v>
      </c>
      <c r="U112" s="104">
        <f t="shared" si="129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30"/>
        <v/>
      </c>
      <c r="AN112" s="367"/>
      <c r="AO112" s="368" t="str">
        <f t="shared" ca="1" si="147"/>
        <v/>
      </c>
      <c r="AP112" s="368"/>
      <c r="AQ112" s="105">
        <f t="shared" si="131"/>
        <v>0</v>
      </c>
      <c r="AR112" s="105">
        <f t="shared" si="132"/>
        <v>0</v>
      </c>
      <c r="AS112" s="14">
        <f t="shared" si="133"/>
        <v>0</v>
      </c>
      <c r="AT112" s="202">
        <f t="shared" si="134"/>
        <v>0</v>
      </c>
      <c r="AU112" s="105">
        <f t="shared" si="135"/>
        <v>0</v>
      </c>
      <c r="AV112" s="105">
        <f t="shared" si="136"/>
        <v>0</v>
      </c>
      <c r="AW112" s="14">
        <f t="shared" si="137"/>
        <v>0</v>
      </c>
      <c r="AX112" s="14">
        <f t="shared" si="138"/>
        <v>0</v>
      </c>
      <c r="AY112" s="105">
        <f t="shared" si="139"/>
        <v>0</v>
      </c>
      <c r="AZ112" s="105">
        <f t="shared" si="140"/>
        <v>0</v>
      </c>
      <c r="BA112" s="12">
        <f t="shared" si="141"/>
        <v>0</v>
      </c>
      <c r="BB112" s="12">
        <f t="shared" si="142"/>
        <v>0</v>
      </c>
      <c r="BC112" s="12">
        <f t="shared" si="143"/>
        <v>0</v>
      </c>
      <c r="BD112" s="12">
        <f t="shared" si="144"/>
        <v>0</v>
      </c>
      <c r="BE112" s="12">
        <f>IF(U133=3,1,0)</f>
        <v>0</v>
      </c>
      <c r="BF112" s="12">
        <f t="shared" si="149"/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3.5" hidden="1" customHeight="1" thickBot="1">
      <c r="A113" s="106"/>
      <c r="B113" s="137"/>
      <c r="C113" s="130"/>
      <c r="D113" s="234">
        <f t="shared" si="148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5"/>
        <v/>
      </c>
      <c r="Q113" s="115" t="str">
        <f t="shared" si="126"/>
        <v/>
      </c>
      <c r="R113" s="114" t="str">
        <f t="shared" si="146"/>
        <v/>
      </c>
      <c r="S113" s="115" t="str">
        <f t="shared" si="127"/>
        <v/>
      </c>
      <c r="T113" s="103">
        <f t="shared" si="128"/>
        <v>0</v>
      </c>
      <c r="U113" s="104">
        <f t="shared" si="129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30"/>
        <v/>
      </c>
      <c r="AN113" s="367"/>
      <c r="AO113" s="368" t="str">
        <f t="shared" ca="1" si="147"/>
        <v/>
      </c>
      <c r="AP113" s="368"/>
      <c r="AQ113" s="105">
        <f t="shared" si="131"/>
        <v>0</v>
      </c>
      <c r="AR113" s="105">
        <f t="shared" si="132"/>
        <v>0</v>
      </c>
      <c r="AS113" s="14">
        <f t="shared" si="133"/>
        <v>0</v>
      </c>
      <c r="AT113" s="202">
        <f t="shared" si="134"/>
        <v>0</v>
      </c>
      <c r="AU113" s="105">
        <f t="shared" si="135"/>
        <v>0</v>
      </c>
      <c r="AV113" s="105">
        <f t="shared" si="136"/>
        <v>0</v>
      </c>
      <c r="AW113" s="14">
        <f t="shared" si="137"/>
        <v>0</v>
      </c>
      <c r="AX113" s="14">
        <f t="shared" si="138"/>
        <v>0</v>
      </c>
      <c r="AY113" s="105">
        <f t="shared" si="139"/>
        <v>0</v>
      </c>
      <c r="AZ113" s="105">
        <f t="shared" si="140"/>
        <v>0</v>
      </c>
      <c r="BA113" s="12">
        <f t="shared" si="141"/>
        <v>0</v>
      </c>
      <c r="BB113" s="12">
        <f t="shared" si="142"/>
        <v>0</v>
      </c>
      <c r="BC113" s="12">
        <f t="shared" si="143"/>
        <v>0</v>
      </c>
      <c r="BD113" s="12">
        <f t="shared" si="144"/>
        <v>0</v>
      </c>
      <c r="BE113" s="12">
        <f>IF(U144=3,1,0)</f>
        <v>0</v>
      </c>
      <c r="BF113" s="12">
        <f t="shared" si="149"/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3.5" hidden="1" customHeight="1" thickBot="1">
      <c r="A114" s="116"/>
      <c r="B114" s="138"/>
      <c r="C114" s="131"/>
      <c r="D114" s="235">
        <f t="shared" si="148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5"/>
        <v/>
      </c>
      <c r="Q114" s="125" t="str">
        <f t="shared" si="126"/>
        <v/>
      </c>
      <c r="R114" s="124" t="str">
        <f t="shared" si="146"/>
        <v/>
      </c>
      <c r="S114" s="125" t="str">
        <f t="shared" si="127"/>
        <v/>
      </c>
      <c r="T114" s="103">
        <f t="shared" si="128"/>
        <v>0</v>
      </c>
      <c r="U114" s="104">
        <f t="shared" si="129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30"/>
        <v/>
      </c>
      <c r="AN114" s="370"/>
      <c r="AO114" s="371" t="str">
        <f t="shared" ca="1" si="147"/>
        <v/>
      </c>
      <c r="AP114" s="371"/>
      <c r="AQ114" s="105">
        <f t="shared" si="131"/>
        <v>0</v>
      </c>
      <c r="AR114" s="105">
        <f t="shared" si="132"/>
        <v>0</v>
      </c>
      <c r="AS114" s="14">
        <f t="shared" si="133"/>
        <v>0</v>
      </c>
      <c r="AT114" s="202">
        <f t="shared" si="134"/>
        <v>0</v>
      </c>
      <c r="AU114" s="105">
        <f t="shared" si="135"/>
        <v>0</v>
      </c>
      <c r="AV114" s="105">
        <f t="shared" si="136"/>
        <v>0</v>
      </c>
      <c r="AW114" s="14">
        <f t="shared" si="137"/>
        <v>0</v>
      </c>
      <c r="AX114" s="14">
        <f t="shared" si="138"/>
        <v>0</v>
      </c>
      <c r="AY114" s="105">
        <f t="shared" si="139"/>
        <v>0</v>
      </c>
      <c r="AZ114" s="105">
        <f t="shared" si="140"/>
        <v>0</v>
      </c>
      <c r="BA114" s="12">
        <f t="shared" si="141"/>
        <v>0</v>
      </c>
      <c r="BB114" s="12">
        <f t="shared" si="142"/>
        <v>0</v>
      </c>
      <c r="BC114" s="12">
        <f t="shared" si="143"/>
        <v>0</v>
      </c>
      <c r="BD114" s="12">
        <f t="shared" si="144"/>
        <v>0</v>
      </c>
      <c r="BE114" s="12">
        <f>IF(U155=3,1,0)</f>
        <v>0</v>
      </c>
      <c r="BF114" s="12">
        <f t="shared" si="149"/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3.5" hidden="1" customHeight="1" thickBot="1">
      <c r="A115" s="13"/>
      <c r="C115" s="14"/>
      <c r="D115" s="218"/>
      <c r="E115" s="218"/>
      <c r="T115" s="103">
        <f t="shared" si="128"/>
        <v>0</v>
      </c>
      <c r="U115" s="104">
        <f t="shared" si="129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50">SUM(BA105:BA114)</f>
        <v>0</v>
      </c>
      <c r="BB115" s="128">
        <f t="shared" si="150"/>
        <v>0</v>
      </c>
      <c r="BC115" s="128">
        <f t="shared" si="150"/>
        <v>0</v>
      </c>
      <c r="BD115" s="128">
        <f t="shared" si="150"/>
        <v>0</v>
      </c>
      <c r="BE115" s="128">
        <f t="shared" si="150"/>
        <v>0</v>
      </c>
      <c r="BF115" s="12">
        <f t="shared" si="149"/>
        <v>0</v>
      </c>
      <c r="BG115" s="128">
        <f t="shared" si="150"/>
        <v>0</v>
      </c>
      <c r="BH115" s="128">
        <f t="shared" si="150"/>
        <v>0</v>
      </c>
      <c r="BI115" s="14">
        <f>SUM(BA115:BH115)</f>
        <v>0</v>
      </c>
    </row>
    <row r="116" spans="1:61" ht="13.5" hidden="1" customHeight="1" thickBot="1">
      <c r="A116" s="93"/>
      <c r="B116" s="136"/>
      <c r="C116" s="129"/>
      <c r="D116" s="233">
        <f>E24</f>
        <v>0</v>
      </c>
      <c r="E116" s="228" t="str">
        <f>E3</f>
        <v>VC Feuerball Kaiserslautern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1">IF(G116="","",G116+I116+K116+M116+O116)</f>
        <v/>
      </c>
      <c r="R116" s="101" t="str">
        <f>IF(F116="","",AQ116+AS116+AU116+AW116+AY116)</f>
        <v/>
      </c>
      <c r="S116" s="102" t="str">
        <f t="shared" ref="S116:S125" si="152">IF(G116="","",AR116+AT116+AV116+AX116+AZ116)</f>
        <v/>
      </c>
      <c r="T116" s="103">
        <f t="shared" si="128"/>
        <v>0</v>
      </c>
      <c r="U116" s="104">
        <f t="shared" si="129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3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4">IF(F116&gt;G116,1,0)</f>
        <v>0</v>
      </c>
      <c r="AR116" s="105">
        <f t="shared" ref="AR116:AR125" si="155">IF(G116&gt;F116,1,0)</f>
        <v>0</v>
      </c>
      <c r="AS116" s="14">
        <f t="shared" ref="AS116:AS125" si="156">IF(H116&gt;I116,1,0)</f>
        <v>0</v>
      </c>
      <c r="AT116" s="202">
        <f t="shared" ref="AT116:AT125" si="157">IF(I116&gt;H116,1,0)</f>
        <v>0</v>
      </c>
      <c r="AU116" s="105">
        <f t="shared" ref="AU116:AU125" si="158">IF(J116&gt;K116,1,0)</f>
        <v>0</v>
      </c>
      <c r="AV116" s="105">
        <f t="shared" ref="AV116:AV125" si="159">IF(K116&gt;J116,1,0)</f>
        <v>0</v>
      </c>
      <c r="AW116" s="14">
        <f t="shared" ref="AW116:AW125" si="160">IF(L116&gt;M116,1,0)</f>
        <v>0</v>
      </c>
      <c r="AX116" s="14">
        <f t="shared" ref="AX116:AX125" si="161">IF(M116&gt;L116,1,0)</f>
        <v>0</v>
      </c>
      <c r="AY116" s="105">
        <f t="shared" ref="AY116:AY125" si="162">IF(N116&gt;O116,1,0)</f>
        <v>0</v>
      </c>
      <c r="AZ116" s="105">
        <f t="shared" ref="AZ116:AZ125" si="163">IF(O116&gt;N116,1,0)</f>
        <v>0</v>
      </c>
      <c r="BA116" s="12">
        <f t="shared" si="141"/>
        <v>0</v>
      </c>
      <c r="BB116" s="12">
        <f t="shared" si="142"/>
        <v>0</v>
      </c>
      <c r="BC116" s="12">
        <f t="shared" si="143"/>
        <v>0</v>
      </c>
      <c r="BD116" s="12">
        <f t="shared" si="144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3.5" hidden="1" customHeight="1" thickBot="1">
      <c r="A117" s="106"/>
      <c r="B117" s="137"/>
      <c r="C117" s="130"/>
      <c r="D117" s="234">
        <f>D116</f>
        <v>0</v>
      </c>
      <c r="E117" s="230" t="str">
        <f>E6</f>
        <v>SV Miesau (A)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4">IF(F117="","",F117+H117+J117+L117+N117)</f>
        <v/>
      </c>
      <c r="Q117" s="115" t="str">
        <f t="shared" si="151"/>
        <v/>
      </c>
      <c r="R117" s="114" t="str">
        <f t="shared" ref="R117:R125" si="165">IF(F117="","",AQ117+AS117+AU117+AW117+AY117)</f>
        <v/>
      </c>
      <c r="S117" s="115" t="str">
        <f t="shared" si="152"/>
        <v/>
      </c>
      <c r="T117" s="103">
        <f t="shared" si="128"/>
        <v>0</v>
      </c>
      <c r="U117" s="104">
        <f t="shared" si="129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3"/>
        <v/>
      </c>
      <c r="AN117" s="367"/>
      <c r="AO117" s="368" t="str">
        <f t="shared" ref="AO117:AO125" ca="1" si="166">IF(U117&lt;&gt;"","",IF(C117="","",IF(C117&lt;TODAY(),"offen","")))</f>
        <v/>
      </c>
      <c r="AP117" s="368"/>
      <c r="AQ117" s="105">
        <f t="shared" si="154"/>
        <v>0</v>
      </c>
      <c r="AR117" s="105">
        <f t="shared" si="155"/>
        <v>0</v>
      </c>
      <c r="AS117" s="14">
        <f t="shared" si="156"/>
        <v>0</v>
      </c>
      <c r="AT117" s="202">
        <f t="shared" si="157"/>
        <v>0</v>
      </c>
      <c r="AU117" s="105">
        <f t="shared" si="158"/>
        <v>0</v>
      </c>
      <c r="AV117" s="105">
        <f t="shared" si="159"/>
        <v>0</v>
      </c>
      <c r="AW117" s="14">
        <f t="shared" si="160"/>
        <v>0</v>
      </c>
      <c r="AX117" s="14">
        <f t="shared" si="161"/>
        <v>0</v>
      </c>
      <c r="AY117" s="105">
        <f t="shared" si="162"/>
        <v>0</v>
      </c>
      <c r="AZ117" s="105">
        <f t="shared" si="163"/>
        <v>0</v>
      </c>
      <c r="BA117" s="12">
        <f t="shared" si="141"/>
        <v>0</v>
      </c>
      <c r="BB117" s="12">
        <f t="shared" si="142"/>
        <v>0</v>
      </c>
      <c r="BC117" s="12">
        <f t="shared" si="143"/>
        <v>0</v>
      </c>
      <c r="BD117" s="12">
        <f t="shared" si="144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3.5" hidden="1" customHeight="1" thickBot="1">
      <c r="A118" s="106"/>
      <c r="B118" s="137"/>
      <c r="C118" s="130"/>
      <c r="D118" s="234">
        <f t="shared" ref="D118:D125" si="167">D117</f>
        <v>0</v>
      </c>
      <c r="E118" s="230" t="str">
        <f>E9</f>
        <v>TV Otterberg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4"/>
        <v/>
      </c>
      <c r="Q118" s="115" t="str">
        <f t="shared" si="151"/>
        <v/>
      </c>
      <c r="R118" s="114" t="str">
        <f t="shared" si="165"/>
        <v/>
      </c>
      <c r="S118" s="115" t="str">
        <f t="shared" si="152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9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3"/>
        <v/>
      </c>
      <c r="AN118" s="367"/>
      <c r="AO118" s="368" t="str">
        <f t="shared" ca="1" si="166"/>
        <v/>
      </c>
      <c r="AP118" s="368"/>
      <c r="AQ118" s="105">
        <f t="shared" si="154"/>
        <v>0</v>
      </c>
      <c r="AR118" s="105">
        <f t="shared" si="155"/>
        <v>0</v>
      </c>
      <c r="AS118" s="14">
        <f t="shared" si="156"/>
        <v>0</v>
      </c>
      <c r="AT118" s="202">
        <f t="shared" si="157"/>
        <v>0</v>
      </c>
      <c r="AU118" s="105">
        <f t="shared" si="158"/>
        <v>0</v>
      </c>
      <c r="AV118" s="105">
        <f t="shared" si="159"/>
        <v>0</v>
      </c>
      <c r="AW118" s="14">
        <f t="shared" si="160"/>
        <v>0</v>
      </c>
      <c r="AX118" s="14">
        <f t="shared" si="161"/>
        <v>0</v>
      </c>
      <c r="AY118" s="105">
        <f t="shared" si="162"/>
        <v>0</v>
      </c>
      <c r="AZ118" s="105">
        <f t="shared" si="163"/>
        <v>0</v>
      </c>
      <c r="BA118" s="12">
        <f t="shared" si="141"/>
        <v>0</v>
      </c>
      <c r="BB118" s="12">
        <f t="shared" si="142"/>
        <v>0</v>
      </c>
      <c r="BC118" s="12">
        <f t="shared" si="143"/>
        <v>0</v>
      </c>
      <c r="BD118" s="12">
        <f t="shared" si="144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3.5" hidden="1" customHeight="1" thickBot="1">
      <c r="A119" s="106"/>
      <c r="B119" s="137"/>
      <c r="C119" s="130"/>
      <c r="D119" s="234">
        <f t="shared" si="167"/>
        <v>0</v>
      </c>
      <c r="E119" s="230" t="str">
        <f>E12</f>
        <v>Rodenbach/Weilerbach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4"/>
        <v/>
      </c>
      <c r="Q119" s="115" t="str">
        <f t="shared" si="151"/>
        <v/>
      </c>
      <c r="R119" s="114" t="str">
        <f t="shared" si="165"/>
        <v/>
      </c>
      <c r="S119" s="115" t="str">
        <f t="shared" si="152"/>
        <v/>
      </c>
      <c r="T119" s="103">
        <f t="shared" si="128"/>
        <v>0</v>
      </c>
      <c r="U119" s="104">
        <f t="shared" si="129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3"/>
        <v/>
      </c>
      <c r="AN119" s="372"/>
      <c r="AO119" s="368" t="str">
        <f t="shared" ca="1" si="166"/>
        <v/>
      </c>
      <c r="AP119" s="368"/>
      <c r="AQ119" s="105">
        <f t="shared" si="154"/>
        <v>0</v>
      </c>
      <c r="AR119" s="105">
        <f t="shared" si="155"/>
        <v>0</v>
      </c>
      <c r="AS119" s="14">
        <f t="shared" si="156"/>
        <v>0</v>
      </c>
      <c r="AT119" s="202">
        <f t="shared" si="157"/>
        <v>0</v>
      </c>
      <c r="AU119" s="105">
        <f t="shared" si="158"/>
        <v>0</v>
      </c>
      <c r="AV119" s="105">
        <f t="shared" si="159"/>
        <v>0</v>
      </c>
      <c r="AW119" s="14">
        <f t="shared" si="160"/>
        <v>0</v>
      </c>
      <c r="AX119" s="14">
        <f t="shared" si="161"/>
        <v>0</v>
      </c>
      <c r="AY119" s="105">
        <f t="shared" si="162"/>
        <v>0</v>
      </c>
      <c r="AZ119" s="105">
        <f t="shared" si="163"/>
        <v>0</v>
      </c>
      <c r="BA119" s="12">
        <f t="shared" si="141"/>
        <v>0</v>
      </c>
      <c r="BB119" s="12">
        <f t="shared" si="142"/>
        <v>0</v>
      </c>
      <c r="BC119" s="12">
        <f t="shared" si="143"/>
        <v>0</v>
      </c>
      <c r="BD119" s="12">
        <f t="shared" si="144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3.5" hidden="1" customHeight="1" thickBot="1">
      <c r="A120" s="106"/>
      <c r="B120" s="137"/>
      <c r="C120" s="130"/>
      <c r="D120" s="234">
        <f t="shared" si="167"/>
        <v>0</v>
      </c>
      <c r="E120" s="230">
        <f>E15</f>
        <v>0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4"/>
        <v/>
      </c>
      <c r="Q120" s="115" t="str">
        <f t="shared" si="151"/>
        <v/>
      </c>
      <c r="R120" s="114" t="str">
        <f t="shared" si="165"/>
        <v/>
      </c>
      <c r="S120" s="115" t="str">
        <f t="shared" si="152"/>
        <v/>
      </c>
      <c r="T120" s="103">
        <f t="shared" si="128"/>
        <v>0</v>
      </c>
      <c r="U120" s="104">
        <f t="shared" si="129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3"/>
        <v/>
      </c>
      <c r="AN120" s="367"/>
      <c r="AO120" s="368" t="str">
        <f t="shared" ca="1" si="166"/>
        <v/>
      </c>
      <c r="AP120" s="368"/>
      <c r="AQ120" s="105">
        <f t="shared" si="154"/>
        <v>0</v>
      </c>
      <c r="AR120" s="105">
        <f t="shared" si="155"/>
        <v>0</v>
      </c>
      <c r="AS120" s="14">
        <f t="shared" si="156"/>
        <v>0</v>
      </c>
      <c r="AT120" s="202">
        <f t="shared" si="157"/>
        <v>0</v>
      </c>
      <c r="AU120" s="105">
        <f t="shared" si="158"/>
        <v>0</v>
      </c>
      <c r="AV120" s="105">
        <f t="shared" si="159"/>
        <v>0</v>
      </c>
      <c r="AW120" s="14">
        <f t="shared" si="160"/>
        <v>0</v>
      </c>
      <c r="AX120" s="14">
        <f t="shared" si="161"/>
        <v>0</v>
      </c>
      <c r="AY120" s="105">
        <f t="shared" si="162"/>
        <v>0</v>
      </c>
      <c r="AZ120" s="105">
        <f t="shared" si="163"/>
        <v>0</v>
      </c>
      <c r="BA120" s="12">
        <f t="shared" si="141"/>
        <v>0</v>
      </c>
      <c r="BB120" s="12">
        <f t="shared" si="142"/>
        <v>0</v>
      </c>
      <c r="BC120" s="12">
        <f t="shared" si="143"/>
        <v>0</v>
      </c>
      <c r="BD120" s="12">
        <f t="shared" si="144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3.5" hidden="1" customHeight="1" thickBot="1">
      <c r="A121" s="106"/>
      <c r="B121" s="137"/>
      <c r="C121" s="130"/>
      <c r="D121" s="234">
        <f t="shared" si="167"/>
        <v>0</v>
      </c>
      <c r="E121" s="230">
        <f>E18</f>
        <v>0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4"/>
        <v/>
      </c>
      <c r="Q121" s="115" t="str">
        <f t="shared" si="151"/>
        <v/>
      </c>
      <c r="R121" s="114" t="str">
        <f t="shared" si="165"/>
        <v/>
      </c>
      <c r="S121" s="115" t="str">
        <f t="shared" si="152"/>
        <v/>
      </c>
      <c r="T121" s="103">
        <f t="shared" si="128"/>
        <v>0</v>
      </c>
      <c r="U121" s="104">
        <f t="shared" si="129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3"/>
        <v/>
      </c>
      <c r="AN121" s="367"/>
      <c r="AO121" s="368" t="str">
        <f t="shared" ca="1" si="166"/>
        <v/>
      </c>
      <c r="AP121" s="368"/>
      <c r="AQ121" s="105">
        <f t="shared" si="154"/>
        <v>0</v>
      </c>
      <c r="AR121" s="105">
        <f t="shared" si="155"/>
        <v>0</v>
      </c>
      <c r="AS121" s="14">
        <f t="shared" si="156"/>
        <v>0</v>
      </c>
      <c r="AT121" s="202">
        <f t="shared" si="157"/>
        <v>0</v>
      </c>
      <c r="AU121" s="105">
        <f t="shared" si="158"/>
        <v>0</v>
      </c>
      <c r="AV121" s="105">
        <f t="shared" si="159"/>
        <v>0</v>
      </c>
      <c r="AW121" s="14">
        <f t="shared" si="160"/>
        <v>0</v>
      </c>
      <c r="AX121" s="14">
        <f t="shared" si="161"/>
        <v>0</v>
      </c>
      <c r="AY121" s="105">
        <f t="shared" si="162"/>
        <v>0</v>
      </c>
      <c r="AZ121" s="105">
        <f t="shared" si="163"/>
        <v>0</v>
      </c>
      <c r="BA121" s="12">
        <f t="shared" si="141"/>
        <v>0</v>
      </c>
      <c r="BB121" s="12">
        <f t="shared" si="142"/>
        <v>0</v>
      </c>
      <c r="BC121" s="12">
        <f t="shared" si="143"/>
        <v>0</v>
      </c>
      <c r="BD121" s="12">
        <f t="shared" si="144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3.5" hidden="1" customHeight="1" thickBot="1">
      <c r="A122" s="106"/>
      <c r="B122" s="137"/>
      <c r="C122" s="130"/>
      <c r="D122" s="234">
        <f t="shared" si="167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4"/>
        <v/>
      </c>
      <c r="Q122" s="115" t="str">
        <f t="shared" si="151"/>
        <v/>
      </c>
      <c r="R122" s="114" t="str">
        <f t="shared" si="165"/>
        <v/>
      </c>
      <c r="S122" s="115" t="str">
        <f t="shared" si="152"/>
        <v/>
      </c>
      <c r="T122" s="103">
        <f t="shared" si="128"/>
        <v>0</v>
      </c>
      <c r="U122" s="104">
        <f t="shared" si="129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3"/>
        <v/>
      </c>
      <c r="AN122" s="367"/>
      <c r="AO122" s="368" t="str">
        <f t="shared" ca="1" si="166"/>
        <v/>
      </c>
      <c r="AP122" s="368"/>
      <c r="AQ122" s="105">
        <f t="shared" si="154"/>
        <v>0</v>
      </c>
      <c r="AR122" s="105">
        <f t="shared" si="155"/>
        <v>0</v>
      </c>
      <c r="AS122" s="14">
        <f t="shared" si="156"/>
        <v>0</v>
      </c>
      <c r="AT122" s="202">
        <f t="shared" si="157"/>
        <v>0</v>
      </c>
      <c r="AU122" s="105">
        <f t="shared" si="158"/>
        <v>0</v>
      </c>
      <c r="AV122" s="105">
        <f t="shared" si="159"/>
        <v>0</v>
      </c>
      <c r="AW122" s="14">
        <f t="shared" si="160"/>
        <v>0</v>
      </c>
      <c r="AX122" s="14">
        <f t="shared" si="161"/>
        <v>0</v>
      </c>
      <c r="AY122" s="105">
        <f t="shared" si="162"/>
        <v>0</v>
      </c>
      <c r="AZ122" s="105">
        <f t="shared" si="163"/>
        <v>0</v>
      </c>
      <c r="BA122" s="12">
        <f t="shared" si="141"/>
        <v>0</v>
      </c>
      <c r="BB122" s="12">
        <f t="shared" si="142"/>
        <v>0</v>
      </c>
      <c r="BC122" s="12">
        <f t="shared" si="143"/>
        <v>0</v>
      </c>
      <c r="BD122" s="12">
        <f t="shared" si="144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3.5" hidden="1" customHeight="1" thickBot="1">
      <c r="A123" s="106"/>
      <c r="B123" s="137"/>
      <c r="C123" s="130"/>
      <c r="D123" s="234">
        <f t="shared" si="167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4"/>
        <v/>
      </c>
      <c r="Q123" s="115" t="str">
        <f t="shared" si="151"/>
        <v/>
      </c>
      <c r="R123" s="114" t="str">
        <f t="shared" si="165"/>
        <v/>
      </c>
      <c r="S123" s="115" t="str">
        <f t="shared" si="152"/>
        <v/>
      </c>
      <c r="T123" s="103">
        <f t="shared" si="128"/>
        <v>0</v>
      </c>
      <c r="U123" s="104">
        <f t="shared" si="129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3"/>
        <v/>
      </c>
      <c r="AN123" s="367"/>
      <c r="AO123" s="368" t="str">
        <f t="shared" ca="1" si="166"/>
        <v/>
      </c>
      <c r="AP123" s="368"/>
      <c r="AQ123" s="105">
        <f t="shared" si="154"/>
        <v>0</v>
      </c>
      <c r="AR123" s="105">
        <f t="shared" si="155"/>
        <v>0</v>
      </c>
      <c r="AS123" s="14">
        <f t="shared" si="156"/>
        <v>0</v>
      </c>
      <c r="AT123" s="202">
        <f t="shared" si="157"/>
        <v>0</v>
      </c>
      <c r="AU123" s="105">
        <f t="shared" si="158"/>
        <v>0</v>
      </c>
      <c r="AV123" s="105">
        <f t="shared" si="159"/>
        <v>0</v>
      </c>
      <c r="AW123" s="14">
        <f t="shared" si="160"/>
        <v>0</v>
      </c>
      <c r="AX123" s="14">
        <f t="shared" si="161"/>
        <v>0</v>
      </c>
      <c r="AY123" s="105">
        <f t="shared" si="162"/>
        <v>0</v>
      </c>
      <c r="AZ123" s="105">
        <f t="shared" si="163"/>
        <v>0</v>
      </c>
      <c r="BA123" s="12">
        <f t="shared" si="141"/>
        <v>0</v>
      </c>
      <c r="BB123" s="12">
        <f t="shared" si="142"/>
        <v>0</v>
      </c>
      <c r="BC123" s="12">
        <f t="shared" si="143"/>
        <v>0</v>
      </c>
      <c r="BD123" s="12">
        <f t="shared" si="144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3.5" hidden="1" customHeight="1" thickBot="1">
      <c r="A124" s="106"/>
      <c r="B124" s="137"/>
      <c r="C124" s="130"/>
      <c r="D124" s="234">
        <f t="shared" si="167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4"/>
        <v/>
      </c>
      <c r="Q124" s="115" t="str">
        <f t="shared" si="151"/>
        <v/>
      </c>
      <c r="R124" s="114" t="str">
        <f t="shared" si="165"/>
        <v/>
      </c>
      <c r="S124" s="115" t="str">
        <f t="shared" si="152"/>
        <v/>
      </c>
      <c r="T124" s="103">
        <f t="shared" si="128"/>
        <v>0</v>
      </c>
      <c r="U124" s="104">
        <f t="shared" si="129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3"/>
        <v/>
      </c>
      <c r="AN124" s="367"/>
      <c r="AO124" s="368" t="str">
        <f t="shared" ca="1" si="166"/>
        <v/>
      </c>
      <c r="AP124" s="368"/>
      <c r="AQ124" s="105">
        <f t="shared" si="154"/>
        <v>0</v>
      </c>
      <c r="AR124" s="105">
        <f t="shared" si="155"/>
        <v>0</v>
      </c>
      <c r="AS124" s="14">
        <f t="shared" si="156"/>
        <v>0</v>
      </c>
      <c r="AT124" s="202">
        <f t="shared" si="157"/>
        <v>0</v>
      </c>
      <c r="AU124" s="105">
        <f t="shared" si="158"/>
        <v>0</v>
      </c>
      <c r="AV124" s="105">
        <f t="shared" si="159"/>
        <v>0</v>
      </c>
      <c r="AW124" s="14">
        <f t="shared" si="160"/>
        <v>0</v>
      </c>
      <c r="AX124" s="14">
        <f t="shared" si="161"/>
        <v>0</v>
      </c>
      <c r="AY124" s="105">
        <f t="shared" si="162"/>
        <v>0</v>
      </c>
      <c r="AZ124" s="105">
        <f t="shared" si="163"/>
        <v>0</v>
      </c>
      <c r="BA124" s="12">
        <f t="shared" si="141"/>
        <v>0</v>
      </c>
      <c r="BB124" s="12">
        <f t="shared" si="142"/>
        <v>0</v>
      </c>
      <c r="BC124" s="12">
        <f t="shared" si="143"/>
        <v>0</v>
      </c>
      <c r="BD124" s="12">
        <f t="shared" si="144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3.5" hidden="1" customHeight="1" thickBot="1">
      <c r="A125" s="116"/>
      <c r="B125" s="138"/>
      <c r="C125" s="131"/>
      <c r="D125" s="235">
        <f t="shared" si="167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4"/>
        <v/>
      </c>
      <c r="Q125" s="125" t="str">
        <f t="shared" si="151"/>
        <v/>
      </c>
      <c r="R125" s="124" t="str">
        <f t="shared" si="165"/>
        <v/>
      </c>
      <c r="S125" s="125" t="str">
        <f t="shared" si="152"/>
        <v/>
      </c>
      <c r="T125" s="103">
        <f t="shared" si="128"/>
        <v>0</v>
      </c>
      <c r="U125" s="104">
        <f t="shared" si="129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3"/>
        <v/>
      </c>
      <c r="AN125" s="370"/>
      <c r="AO125" s="371" t="str">
        <f t="shared" ca="1" si="166"/>
        <v/>
      </c>
      <c r="AP125" s="371"/>
      <c r="AQ125" s="105">
        <f t="shared" si="154"/>
        <v>0</v>
      </c>
      <c r="AR125" s="105">
        <f t="shared" si="155"/>
        <v>0</v>
      </c>
      <c r="AS125" s="14">
        <f t="shared" si="156"/>
        <v>0</v>
      </c>
      <c r="AT125" s="202">
        <f t="shared" si="157"/>
        <v>0</v>
      </c>
      <c r="AU125" s="105">
        <f t="shared" si="158"/>
        <v>0</v>
      </c>
      <c r="AV125" s="105">
        <f t="shared" si="159"/>
        <v>0</v>
      </c>
      <c r="AW125" s="14">
        <f t="shared" si="160"/>
        <v>0</v>
      </c>
      <c r="AX125" s="14">
        <f t="shared" si="161"/>
        <v>0</v>
      </c>
      <c r="AY125" s="105">
        <f t="shared" si="162"/>
        <v>0</v>
      </c>
      <c r="AZ125" s="105">
        <f t="shared" si="163"/>
        <v>0</v>
      </c>
      <c r="BA125" s="12">
        <f t="shared" si="141"/>
        <v>0</v>
      </c>
      <c r="BB125" s="12">
        <f t="shared" si="142"/>
        <v>0</v>
      </c>
      <c r="BC125" s="12">
        <f t="shared" si="143"/>
        <v>0</v>
      </c>
      <c r="BD125" s="12">
        <f t="shared" si="144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3.5" hidden="1" customHeight="1" thickBot="1">
      <c r="A126" s="13"/>
      <c r="C126" s="14"/>
      <c r="D126" s="218"/>
      <c r="E126" s="218"/>
      <c r="T126" s="103">
        <f t="shared" si="128"/>
        <v>0</v>
      </c>
      <c r="U126" s="104">
        <f t="shared" si="129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8">SUM(BA116:BA125)</f>
        <v>0</v>
      </c>
      <c r="BB126" s="128">
        <f t="shared" si="168"/>
        <v>0</v>
      </c>
      <c r="BC126" s="128">
        <f t="shared" si="168"/>
        <v>0</v>
      </c>
      <c r="BD126" s="128">
        <f t="shared" si="168"/>
        <v>0</v>
      </c>
      <c r="BE126" s="128">
        <f t="shared" si="168"/>
        <v>0</v>
      </c>
      <c r="BF126" s="128">
        <f t="shared" si="168"/>
        <v>0</v>
      </c>
      <c r="BG126" s="128">
        <f t="shared" si="168"/>
        <v>0</v>
      </c>
      <c r="BH126" s="128">
        <f t="shared" si="168"/>
        <v>0</v>
      </c>
      <c r="BI126" s="14">
        <f>SUM(BA126:BH126)</f>
        <v>0</v>
      </c>
    </row>
    <row r="127" spans="1:61" ht="13.5" hidden="1" customHeight="1" thickBot="1">
      <c r="A127" s="93"/>
      <c r="B127" s="136"/>
      <c r="C127" s="129"/>
      <c r="D127" s="233">
        <f>E27</f>
        <v>0</v>
      </c>
      <c r="E127" s="228" t="str">
        <f>E3</f>
        <v>VC Feuerball Kaiserslautern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9">IF(G127="","",G127+I127+K127+M127+O127)</f>
        <v/>
      </c>
      <c r="R127" s="101" t="str">
        <f>IF(F127="","",AQ127+AS127+AU127+AW127+AY127)</f>
        <v/>
      </c>
      <c r="S127" s="102" t="str">
        <f t="shared" ref="S127:S136" si="170">IF(G127="","",AR127+AT127+AV127+AX127+AZ127)</f>
        <v/>
      </c>
      <c r="T127" s="103">
        <f t="shared" si="128"/>
        <v>0</v>
      </c>
      <c r="U127" s="104">
        <f t="shared" si="129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1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2">IF(F127&gt;G127,1,0)</f>
        <v>0</v>
      </c>
      <c r="AR127" s="105">
        <f t="shared" ref="AR127:AR136" si="173">IF(G127&gt;F127,1,0)</f>
        <v>0</v>
      </c>
      <c r="AS127" s="14">
        <f t="shared" ref="AS127:AS136" si="174">IF(H127&gt;I127,1,0)</f>
        <v>0</v>
      </c>
      <c r="AT127" s="202">
        <f t="shared" ref="AT127:AT136" si="175">IF(I127&gt;H127,1,0)</f>
        <v>0</v>
      </c>
      <c r="AU127" s="105">
        <f t="shared" ref="AU127:AU136" si="176">IF(J127&gt;K127,1,0)</f>
        <v>0</v>
      </c>
      <c r="AV127" s="105">
        <f t="shared" ref="AV127:AV136" si="177">IF(K127&gt;J127,1,0)</f>
        <v>0</v>
      </c>
      <c r="AW127" s="14">
        <f t="shared" ref="AW127:AW136" si="178">IF(L127&gt;M127,1,0)</f>
        <v>0</v>
      </c>
      <c r="AX127" s="14">
        <f t="shared" ref="AX127:AX136" si="179">IF(M127&gt;L127,1,0)</f>
        <v>0</v>
      </c>
      <c r="AY127" s="105">
        <f t="shared" ref="AY127:AY136" si="180">IF(N127&gt;O127,1,0)</f>
        <v>0</v>
      </c>
      <c r="AZ127" s="105">
        <f t="shared" ref="AZ127:AZ136" si="181">IF(O127&gt;N127,1,0)</f>
        <v>0</v>
      </c>
      <c r="BA127" s="12">
        <f t="shared" si="141"/>
        <v>0</v>
      </c>
      <c r="BB127" s="12">
        <f t="shared" si="142"/>
        <v>0</v>
      </c>
      <c r="BC127" s="12">
        <f t="shared" si="143"/>
        <v>0</v>
      </c>
      <c r="BD127" s="12">
        <f t="shared" si="144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3.5" hidden="1" customHeight="1" thickBot="1">
      <c r="A128" s="106"/>
      <c r="B128" s="137"/>
      <c r="C128" s="130"/>
      <c r="D128" s="234">
        <f>D127</f>
        <v>0</v>
      </c>
      <c r="E128" s="230" t="str">
        <f>E6</f>
        <v>SV Miesau (A)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2">IF(F128="","",F128+H128+J128+L128+N128)</f>
        <v/>
      </c>
      <c r="Q128" s="115" t="str">
        <f t="shared" si="169"/>
        <v/>
      </c>
      <c r="R128" s="114" t="str">
        <f t="shared" ref="R128:R136" si="183">IF(F128="","",AQ128+AS128+AU128+AW128+AY128)</f>
        <v/>
      </c>
      <c r="S128" s="115" t="str">
        <f t="shared" si="170"/>
        <v/>
      </c>
      <c r="T128" s="103">
        <f t="shared" si="128"/>
        <v>0</v>
      </c>
      <c r="U128" s="104">
        <f t="shared" si="129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1"/>
        <v/>
      </c>
      <c r="AN128" s="367"/>
      <c r="AO128" s="368" t="str">
        <f t="shared" ref="AO128:AO136" ca="1" si="184">IF(U128&lt;&gt;"","",IF(C128="","",IF(C128&lt;TODAY(),"offen","")))</f>
        <v/>
      </c>
      <c r="AP128" s="368"/>
      <c r="AQ128" s="105">
        <f t="shared" si="172"/>
        <v>0</v>
      </c>
      <c r="AR128" s="105">
        <f t="shared" si="173"/>
        <v>0</v>
      </c>
      <c r="AS128" s="14">
        <f t="shared" si="174"/>
        <v>0</v>
      </c>
      <c r="AT128" s="202">
        <f t="shared" si="175"/>
        <v>0</v>
      </c>
      <c r="AU128" s="105">
        <f t="shared" si="176"/>
        <v>0</v>
      </c>
      <c r="AV128" s="105">
        <f t="shared" si="177"/>
        <v>0</v>
      </c>
      <c r="AW128" s="14">
        <f t="shared" si="178"/>
        <v>0</v>
      </c>
      <c r="AX128" s="14">
        <f t="shared" si="179"/>
        <v>0</v>
      </c>
      <c r="AY128" s="105">
        <f t="shared" si="180"/>
        <v>0</v>
      </c>
      <c r="AZ128" s="105">
        <f t="shared" si="181"/>
        <v>0</v>
      </c>
      <c r="BA128" s="12">
        <f t="shared" si="141"/>
        <v>0</v>
      </c>
      <c r="BB128" s="12">
        <f t="shared" si="142"/>
        <v>0</v>
      </c>
      <c r="BC128" s="12">
        <f t="shared" si="143"/>
        <v>0</v>
      </c>
      <c r="BD128" s="12">
        <f t="shared" si="144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3.5" hidden="1" customHeight="1" thickBot="1">
      <c r="A129" s="106"/>
      <c r="B129" s="137"/>
      <c r="C129" s="130"/>
      <c r="D129" s="234">
        <f t="shared" ref="D129:D136" si="185">D128</f>
        <v>0</v>
      </c>
      <c r="E129" s="230" t="str">
        <f>E9</f>
        <v>TV Otterberg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2"/>
        <v/>
      </c>
      <c r="Q129" s="115" t="str">
        <f t="shared" si="169"/>
        <v/>
      </c>
      <c r="R129" s="114" t="str">
        <f t="shared" si="183"/>
        <v/>
      </c>
      <c r="S129" s="115" t="str">
        <f t="shared" si="170"/>
        <v/>
      </c>
      <c r="T129" s="103">
        <f t="shared" si="128"/>
        <v>0</v>
      </c>
      <c r="U129" s="104">
        <f t="shared" si="129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1"/>
        <v/>
      </c>
      <c r="AN129" s="367"/>
      <c r="AO129" s="368" t="str">
        <f t="shared" ca="1" si="184"/>
        <v/>
      </c>
      <c r="AP129" s="368"/>
      <c r="AQ129" s="105">
        <f t="shared" si="172"/>
        <v>0</v>
      </c>
      <c r="AR129" s="105">
        <f t="shared" si="173"/>
        <v>0</v>
      </c>
      <c r="AS129" s="14">
        <f t="shared" si="174"/>
        <v>0</v>
      </c>
      <c r="AT129" s="202">
        <f t="shared" si="175"/>
        <v>0</v>
      </c>
      <c r="AU129" s="105">
        <f t="shared" si="176"/>
        <v>0</v>
      </c>
      <c r="AV129" s="105">
        <f t="shared" si="177"/>
        <v>0</v>
      </c>
      <c r="AW129" s="14">
        <f t="shared" si="178"/>
        <v>0</v>
      </c>
      <c r="AX129" s="14">
        <f t="shared" si="179"/>
        <v>0</v>
      </c>
      <c r="AY129" s="105">
        <f t="shared" si="180"/>
        <v>0</v>
      </c>
      <c r="AZ129" s="105">
        <f t="shared" si="181"/>
        <v>0</v>
      </c>
      <c r="BA129" s="12">
        <f t="shared" si="141"/>
        <v>0</v>
      </c>
      <c r="BB129" s="12">
        <f t="shared" si="142"/>
        <v>0</v>
      </c>
      <c r="BC129" s="12">
        <f t="shared" si="143"/>
        <v>0</v>
      </c>
      <c r="BD129" s="12">
        <f t="shared" si="144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3.5" hidden="1" customHeight="1" thickBot="1">
      <c r="A130" s="106"/>
      <c r="B130" s="137"/>
      <c r="C130" s="130"/>
      <c r="D130" s="234">
        <f t="shared" si="185"/>
        <v>0</v>
      </c>
      <c r="E130" s="230" t="str">
        <f>E12</f>
        <v>Rodenbach/Weilerbach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2"/>
        <v/>
      </c>
      <c r="Q130" s="115" t="str">
        <f t="shared" si="169"/>
        <v/>
      </c>
      <c r="R130" s="114" t="str">
        <f t="shared" si="183"/>
        <v/>
      </c>
      <c r="S130" s="115" t="str">
        <f t="shared" si="170"/>
        <v/>
      </c>
      <c r="T130" s="103">
        <f t="shared" si="128"/>
        <v>0</v>
      </c>
      <c r="U130" s="104">
        <f t="shared" si="129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1"/>
        <v/>
      </c>
      <c r="AN130" s="372"/>
      <c r="AO130" s="368" t="str">
        <f t="shared" ca="1" si="184"/>
        <v/>
      </c>
      <c r="AP130" s="368"/>
      <c r="AQ130" s="105">
        <f t="shared" si="172"/>
        <v>0</v>
      </c>
      <c r="AR130" s="105">
        <f t="shared" si="173"/>
        <v>0</v>
      </c>
      <c r="AS130" s="14">
        <f t="shared" si="174"/>
        <v>0</v>
      </c>
      <c r="AT130" s="202">
        <f t="shared" si="175"/>
        <v>0</v>
      </c>
      <c r="AU130" s="105">
        <f t="shared" si="176"/>
        <v>0</v>
      </c>
      <c r="AV130" s="105">
        <f t="shared" si="177"/>
        <v>0</v>
      </c>
      <c r="AW130" s="14">
        <f t="shared" si="178"/>
        <v>0</v>
      </c>
      <c r="AX130" s="14">
        <f t="shared" si="179"/>
        <v>0</v>
      </c>
      <c r="AY130" s="105">
        <f t="shared" si="180"/>
        <v>0</v>
      </c>
      <c r="AZ130" s="105">
        <f t="shared" si="181"/>
        <v>0</v>
      </c>
      <c r="BA130" s="12">
        <f t="shared" si="141"/>
        <v>0</v>
      </c>
      <c r="BB130" s="12">
        <f t="shared" si="142"/>
        <v>0</v>
      </c>
      <c r="BC130" s="12">
        <f t="shared" si="143"/>
        <v>0</v>
      </c>
      <c r="BD130" s="12">
        <f t="shared" si="144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3.5" hidden="1" customHeight="1" thickBot="1">
      <c r="A131" s="106"/>
      <c r="B131" s="137"/>
      <c r="C131" s="130"/>
      <c r="D131" s="234">
        <f t="shared" si="185"/>
        <v>0</v>
      </c>
      <c r="E131" s="230">
        <f>E15</f>
        <v>0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2"/>
        <v/>
      </c>
      <c r="Q131" s="115" t="str">
        <f t="shared" si="169"/>
        <v/>
      </c>
      <c r="R131" s="114" t="str">
        <f t="shared" si="183"/>
        <v/>
      </c>
      <c r="S131" s="115" t="str">
        <f t="shared" si="170"/>
        <v/>
      </c>
      <c r="T131" s="103">
        <f t="shared" si="128"/>
        <v>0</v>
      </c>
      <c r="U131" s="104">
        <f t="shared" si="129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1"/>
        <v/>
      </c>
      <c r="AN131" s="367"/>
      <c r="AO131" s="368" t="str">
        <f t="shared" ca="1" si="184"/>
        <v/>
      </c>
      <c r="AP131" s="368"/>
      <c r="AQ131" s="105">
        <f t="shared" si="172"/>
        <v>0</v>
      </c>
      <c r="AR131" s="105">
        <f t="shared" si="173"/>
        <v>0</v>
      </c>
      <c r="AS131" s="14">
        <f t="shared" si="174"/>
        <v>0</v>
      </c>
      <c r="AT131" s="202">
        <f t="shared" si="175"/>
        <v>0</v>
      </c>
      <c r="AU131" s="105">
        <f t="shared" si="176"/>
        <v>0</v>
      </c>
      <c r="AV131" s="105">
        <f t="shared" si="177"/>
        <v>0</v>
      </c>
      <c r="AW131" s="14">
        <f t="shared" si="178"/>
        <v>0</v>
      </c>
      <c r="AX131" s="14">
        <f t="shared" si="179"/>
        <v>0</v>
      </c>
      <c r="AY131" s="105">
        <f t="shared" si="180"/>
        <v>0</v>
      </c>
      <c r="AZ131" s="105">
        <f t="shared" si="181"/>
        <v>0</v>
      </c>
      <c r="BA131" s="12">
        <f t="shared" si="141"/>
        <v>0</v>
      </c>
      <c r="BB131" s="12">
        <f t="shared" si="142"/>
        <v>0</v>
      </c>
      <c r="BC131" s="12">
        <f t="shared" si="143"/>
        <v>0</v>
      </c>
      <c r="BD131" s="12">
        <f t="shared" si="144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3.5" hidden="1" customHeight="1" thickBot="1">
      <c r="A132" s="106"/>
      <c r="B132" s="137"/>
      <c r="C132" s="130"/>
      <c r="D132" s="234">
        <f t="shared" si="185"/>
        <v>0</v>
      </c>
      <c r="E132" s="230">
        <f>E18</f>
        <v>0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2"/>
        <v/>
      </c>
      <c r="Q132" s="115" t="str">
        <f t="shared" si="169"/>
        <v/>
      </c>
      <c r="R132" s="114" t="str">
        <f t="shared" si="183"/>
        <v/>
      </c>
      <c r="S132" s="115" t="str">
        <f t="shared" si="170"/>
        <v/>
      </c>
      <c r="T132" s="103">
        <f t="shared" si="128"/>
        <v>0</v>
      </c>
      <c r="U132" s="104">
        <f t="shared" si="129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1"/>
        <v/>
      </c>
      <c r="AN132" s="367"/>
      <c r="AO132" s="368" t="str">
        <f t="shared" ca="1" si="184"/>
        <v/>
      </c>
      <c r="AP132" s="368"/>
      <c r="AQ132" s="105">
        <f t="shared" si="172"/>
        <v>0</v>
      </c>
      <c r="AR132" s="105">
        <f t="shared" si="173"/>
        <v>0</v>
      </c>
      <c r="AS132" s="14">
        <f t="shared" si="174"/>
        <v>0</v>
      </c>
      <c r="AT132" s="202">
        <f t="shared" si="175"/>
        <v>0</v>
      </c>
      <c r="AU132" s="105">
        <f t="shared" si="176"/>
        <v>0</v>
      </c>
      <c r="AV132" s="105">
        <f t="shared" si="177"/>
        <v>0</v>
      </c>
      <c r="AW132" s="14">
        <f t="shared" si="178"/>
        <v>0</v>
      </c>
      <c r="AX132" s="14">
        <f t="shared" si="179"/>
        <v>0</v>
      </c>
      <c r="AY132" s="105">
        <f t="shared" si="180"/>
        <v>0</v>
      </c>
      <c r="AZ132" s="105">
        <f t="shared" si="181"/>
        <v>0</v>
      </c>
      <c r="BA132" s="12">
        <f t="shared" si="141"/>
        <v>0</v>
      </c>
      <c r="BB132" s="12">
        <f t="shared" si="142"/>
        <v>0</v>
      </c>
      <c r="BC132" s="12">
        <f t="shared" si="143"/>
        <v>0</v>
      </c>
      <c r="BD132" s="12">
        <f t="shared" si="144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3.5" hidden="1" customHeight="1" thickBot="1">
      <c r="A133" s="106"/>
      <c r="B133" s="137"/>
      <c r="C133" s="130"/>
      <c r="D133" s="234">
        <f t="shared" si="185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2"/>
        <v/>
      </c>
      <c r="Q133" s="115" t="str">
        <f t="shared" si="169"/>
        <v/>
      </c>
      <c r="R133" s="114" t="str">
        <f t="shared" si="183"/>
        <v/>
      </c>
      <c r="S133" s="115" t="str">
        <f t="shared" si="170"/>
        <v/>
      </c>
      <c r="T133" s="103">
        <f t="shared" si="128"/>
        <v>0</v>
      </c>
      <c r="U133" s="104">
        <f t="shared" si="129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1"/>
        <v/>
      </c>
      <c r="AN133" s="367"/>
      <c r="AO133" s="368" t="str">
        <f t="shared" ca="1" si="184"/>
        <v/>
      </c>
      <c r="AP133" s="368"/>
      <c r="AQ133" s="105">
        <f t="shared" si="172"/>
        <v>0</v>
      </c>
      <c r="AR133" s="105">
        <f t="shared" si="173"/>
        <v>0</v>
      </c>
      <c r="AS133" s="14">
        <f t="shared" si="174"/>
        <v>0</v>
      </c>
      <c r="AT133" s="202">
        <f t="shared" si="175"/>
        <v>0</v>
      </c>
      <c r="AU133" s="105">
        <f t="shared" si="176"/>
        <v>0</v>
      </c>
      <c r="AV133" s="105">
        <f t="shared" si="177"/>
        <v>0</v>
      </c>
      <c r="AW133" s="14">
        <f t="shared" si="178"/>
        <v>0</v>
      </c>
      <c r="AX133" s="14">
        <f t="shared" si="179"/>
        <v>0</v>
      </c>
      <c r="AY133" s="105">
        <f t="shared" si="180"/>
        <v>0</v>
      </c>
      <c r="AZ133" s="105">
        <f t="shared" si="181"/>
        <v>0</v>
      </c>
      <c r="BA133" s="12">
        <f t="shared" si="141"/>
        <v>0</v>
      </c>
      <c r="BB133" s="12">
        <f t="shared" si="142"/>
        <v>0</v>
      </c>
      <c r="BC133" s="12">
        <f t="shared" si="143"/>
        <v>0</v>
      </c>
      <c r="BD133" s="12">
        <f t="shared" si="144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3.5" hidden="1" customHeight="1" thickBot="1">
      <c r="A134" s="106"/>
      <c r="B134" s="137"/>
      <c r="C134" s="130"/>
      <c r="D134" s="234">
        <f t="shared" si="185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2"/>
        <v/>
      </c>
      <c r="Q134" s="115" t="str">
        <f t="shared" si="169"/>
        <v/>
      </c>
      <c r="R134" s="114" t="str">
        <f t="shared" si="183"/>
        <v/>
      </c>
      <c r="S134" s="115" t="str">
        <f t="shared" si="170"/>
        <v/>
      </c>
      <c r="T134" s="103">
        <f t="shared" si="128"/>
        <v>0</v>
      </c>
      <c r="U134" s="104">
        <f t="shared" si="129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1"/>
        <v/>
      </c>
      <c r="AN134" s="367"/>
      <c r="AO134" s="368" t="str">
        <f t="shared" ca="1" si="184"/>
        <v/>
      </c>
      <c r="AP134" s="368"/>
      <c r="AQ134" s="105">
        <f t="shared" si="172"/>
        <v>0</v>
      </c>
      <c r="AR134" s="105">
        <f t="shared" si="173"/>
        <v>0</v>
      </c>
      <c r="AS134" s="14">
        <f t="shared" si="174"/>
        <v>0</v>
      </c>
      <c r="AT134" s="202">
        <f t="shared" si="175"/>
        <v>0</v>
      </c>
      <c r="AU134" s="105">
        <f t="shared" si="176"/>
        <v>0</v>
      </c>
      <c r="AV134" s="105">
        <f t="shared" si="177"/>
        <v>0</v>
      </c>
      <c r="AW134" s="14">
        <f t="shared" si="178"/>
        <v>0</v>
      </c>
      <c r="AX134" s="14">
        <f t="shared" si="179"/>
        <v>0</v>
      </c>
      <c r="AY134" s="105">
        <f t="shared" si="180"/>
        <v>0</v>
      </c>
      <c r="AZ134" s="105">
        <f t="shared" si="181"/>
        <v>0</v>
      </c>
      <c r="BA134" s="12">
        <f t="shared" si="141"/>
        <v>0</v>
      </c>
      <c r="BB134" s="12">
        <f t="shared" si="142"/>
        <v>0</v>
      </c>
      <c r="BC134" s="12">
        <f t="shared" si="143"/>
        <v>0</v>
      </c>
      <c r="BD134" s="12">
        <f t="shared" si="144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3.5" hidden="1" customHeight="1" thickBot="1">
      <c r="A135" s="106"/>
      <c r="B135" s="137"/>
      <c r="C135" s="130"/>
      <c r="D135" s="234">
        <f t="shared" si="185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2"/>
        <v/>
      </c>
      <c r="Q135" s="115" t="str">
        <f t="shared" si="169"/>
        <v/>
      </c>
      <c r="R135" s="114" t="str">
        <f t="shared" si="183"/>
        <v/>
      </c>
      <c r="S135" s="115" t="str">
        <f t="shared" si="170"/>
        <v/>
      </c>
      <c r="T135" s="103">
        <f t="shared" si="128"/>
        <v>0</v>
      </c>
      <c r="U135" s="104">
        <f t="shared" si="129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1"/>
        <v/>
      </c>
      <c r="AN135" s="367"/>
      <c r="AO135" s="368" t="str">
        <f t="shared" ca="1" si="184"/>
        <v/>
      </c>
      <c r="AP135" s="368"/>
      <c r="AQ135" s="105">
        <f t="shared" si="172"/>
        <v>0</v>
      </c>
      <c r="AR135" s="105">
        <f t="shared" si="173"/>
        <v>0</v>
      </c>
      <c r="AS135" s="14">
        <f t="shared" si="174"/>
        <v>0</v>
      </c>
      <c r="AT135" s="202">
        <f t="shared" si="175"/>
        <v>0</v>
      </c>
      <c r="AU135" s="105">
        <f t="shared" si="176"/>
        <v>0</v>
      </c>
      <c r="AV135" s="105">
        <f t="shared" si="177"/>
        <v>0</v>
      </c>
      <c r="AW135" s="14">
        <f t="shared" si="178"/>
        <v>0</v>
      </c>
      <c r="AX135" s="14">
        <f t="shared" si="179"/>
        <v>0</v>
      </c>
      <c r="AY135" s="105">
        <f t="shared" si="180"/>
        <v>0</v>
      </c>
      <c r="AZ135" s="105">
        <f t="shared" si="181"/>
        <v>0</v>
      </c>
      <c r="BA135" s="12">
        <f t="shared" si="141"/>
        <v>0</v>
      </c>
      <c r="BB135" s="12">
        <f t="shared" si="142"/>
        <v>0</v>
      </c>
      <c r="BC135" s="12">
        <f t="shared" si="143"/>
        <v>0</v>
      </c>
      <c r="BD135" s="12">
        <f t="shared" si="144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3.5" hidden="1" customHeight="1" thickBot="1">
      <c r="A136" s="116"/>
      <c r="B136" s="138"/>
      <c r="C136" s="131"/>
      <c r="D136" s="235">
        <f t="shared" si="185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2"/>
        <v/>
      </c>
      <c r="Q136" s="125" t="str">
        <f t="shared" si="169"/>
        <v/>
      </c>
      <c r="R136" s="124" t="str">
        <f t="shared" si="183"/>
        <v/>
      </c>
      <c r="S136" s="125" t="str">
        <f t="shared" si="170"/>
        <v/>
      </c>
      <c r="T136" s="103">
        <f t="shared" si="128"/>
        <v>0</v>
      </c>
      <c r="U136" s="104">
        <f t="shared" si="129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1"/>
        <v/>
      </c>
      <c r="AN136" s="370"/>
      <c r="AO136" s="371" t="str">
        <f t="shared" ca="1" si="184"/>
        <v/>
      </c>
      <c r="AP136" s="371"/>
      <c r="AQ136" s="105">
        <f t="shared" si="172"/>
        <v>0</v>
      </c>
      <c r="AR136" s="105">
        <f t="shared" si="173"/>
        <v>0</v>
      </c>
      <c r="AS136" s="14">
        <f t="shared" si="174"/>
        <v>0</v>
      </c>
      <c r="AT136" s="202">
        <f t="shared" si="175"/>
        <v>0</v>
      </c>
      <c r="AU136" s="105">
        <f t="shared" si="176"/>
        <v>0</v>
      </c>
      <c r="AV136" s="105">
        <f t="shared" si="177"/>
        <v>0</v>
      </c>
      <c r="AW136" s="14">
        <f t="shared" si="178"/>
        <v>0</v>
      </c>
      <c r="AX136" s="14">
        <f t="shared" si="179"/>
        <v>0</v>
      </c>
      <c r="AY136" s="105">
        <f t="shared" si="180"/>
        <v>0</v>
      </c>
      <c r="AZ136" s="105">
        <f t="shared" si="181"/>
        <v>0</v>
      </c>
      <c r="BA136" s="12">
        <f t="shared" si="141"/>
        <v>0</v>
      </c>
      <c r="BB136" s="12">
        <f t="shared" si="142"/>
        <v>0</v>
      </c>
      <c r="BC136" s="12">
        <f t="shared" si="143"/>
        <v>0</v>
      </c>
      <c r="BD136" s="12">
        <f t="shared" si="144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3.5" hidden="1" customHeight="1" thickBot="1">
      <c r="A137" s="13"/>
      <c r="C137" s="14"/>
      <c r="D137" s="218"/>
      <c r="E137" s="218"/>
      <c r="T137" s="103">
        <f t="shared" si="128"/>
        <v>0</v>
      </c>
      <c r="U137" s="104">
        <f t="shared" si="129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6">SUM(BA127:BA136)</f>
        <v>0</v>
      </c>
      <c r="BB137" s="128">
        <f t="shared" si="186"/>
        <v>0</v>
      </c>
      <c r="BC137" s="128">
        <f t="shared" si="186"/>
        <v>0</v>
      </c>
      <c r="BD137" s="128">
        <f t="shared" si="186"/>
        <v>0</v>
      </c>
      <c r="BE137" s="128">
        <f t="shared" si="186"/>
        <v>0</v>
      </c>
      <c r="BF137" s="128">
        <f t="shared" si="186"/>
        <v>0</v>
      </c>
      <c r="BG137" s="128">
        <f t="shared" si="186"/>
        <v>0</v>
      </c>
      <c r="BH137" s="128">
        <f t="shared" si="186"/>
        <v>0</v>
      </c>
      <c r="BI137" s="14">
        <f>SUM(BA137:BH137)</f>
        <v>0</v>
      </c>
    </row>
    <row r="138" spans="1:61" ht="13.5" hidden="1" customHeight="1" thickBot="1">
      <c r="A138" s="93"/>
      <c r="B138" s="136"/>
      <c r="C138" s="129"/>
      <c r="D138" s="233">
        <f>E30</f>
        <v>0</v>
      </c>
      <c r="E138" s="228" t="str">
        <f>E3</f>
        <v>VC Feuerball Kaiserslautern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7">IF(G138="","",G138+I138+K138+M138+O138)</f>
        <v/>
      </c>
      <c r="R138" s="101" t="str">
        <f>IF(F138="","",AQ138+AS138+AU138+AW138+AY138)</f>
        <v/>
      </c>
      <c r="S138" s="102" t="str">
        <f t="shared" ref="S138:S147" si="188">IF(G138="","",AR138+AT138+AV138+AX138+AZ138)</f>
        <v/>
      </c>
      <c r="T138" s="103">
        <f t="shared" si="128"/>
        <v>0</v>
      </c>
      <c r="U138" s="104">
        <f t="shared" si="129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9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90">IF(F138&gt;G138,1,0)</f>
        <v>0</v>
      </c>
      <c r="AR138" s="105">
        <f t="shared" ref="AR138:AR147" si="191">IF(G138&gt;F138,1,0)</f>
        <v>0</v>
      </c>
      <c r="AS138" s="14">
        <f t="shared" ref="AS138:AS147" si="192">IF(H138&gt;I138,1,0)</f>
        <v>0</v>
      </c>
      <c r="AT138" s="202">
        <f t="shared" ref="AT138:AT147" si="193">IF(I138&gt;H138,1,0)</f>
        <v>0</v>
      </c>
      <c r="AU138" s="105">
        <f t="shared" ref="AU138:AU147" si="194">IF(J138&gt;K138,1,0)</f>
        <v>0</v>
      </c>
      <c r="AV138" s="105">
        <f t="shared" ref="AV138:AV147" si="195">IF(K138&gt;J138,1,0)</f>
        <v>0</v>
      </c>
      <c r="AW138" s="14">
        <f t="shared" ref="AW138:AW147" si="196">IF(L138&gt;M138,1,0)</f>
        <v>0</v>
      </c>
      <c r="AX138" s="14">
        <f t="shared" ref="AX138:AX147" si="197">IF(M138&gt;L138,1,0)</f>
        <v>0</v>
      </c>
      <c r="AY138" s="105">
        <f t="shared" ref="AY138:AY147" si="198">IF(N138&gt;O138,1,0)</f>
        <v>0</v>
      </c>
      <c r="AZ138" s="105">
        <f t="shared" ref="AZ138:AZ147" si="199">IF(O138&gt;N138,1,0)</f>
        <v>0</v>
      </c>
      <c r="BA138" s="12">
        <f t="shared" si="141"/>
        <v>0</v>
      </c>
      <c r="BB138" s="12">
        <f t="shared" si="142"/>
        <v>0</v>
      </c>
      <c r="BC138" s="12">
        <f t="shared" si="143"/>
        <v>0</v>
      </c>
      <c r="BD138" s="12">
        <f t="shared" si="144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3.5" hidden="1" customHeight="1" thickBot="1">
      <c r="A139" s="106"/>
      <c r="B139" s="137"/>
      <c r="C139" s="130"/>
      <c r="D139" s="234">
        <f>D138</f>
        <v>0</v>
      </c>
      <c r="E139" s="230" t="str">
        <f>E6</f>
        <v>SV Miesau (A)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200">IF(F139="","",F139+H139+J139+L139+N139)</f>
        <v/>
      </c>
      <c r="Q139" s="115" t="str">
        <f t="shared" si="187"/>
        <v/>
      </c>
      <c r="R139" s="114" t="str">
        <f t="shared" ref="R139:R147" si="201">IF(F139="","",AQ139+AS139+AU139+AW139+AY139)</f>
        <v/>
      </c>
      <c r="S139" s="115" t="str">
        <f t="shared" si="188"/>
        <v/>
      </c>
      <c r="T139" s="103">
        <f t="shared" si="128"/>
        <v>0</v>
      </c>
      <c r="U139" s="104">
        <f t="shared" si="129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9"/>
        <v/>
      </c>
      <c r="AN139" s="367"/>
      <c r="AO139" s="368" t="str">
        <f t="shared" ref="AO139:AO147" ca="1" si="202">IF(U139&lt;&gt;"","",IF(C139="","",IF(C139&lt;TODAY(),"offen","")))</f>
        <v/>
      </c>
      <c r="AP139" s="368"/>
      <c r="AQ139" s="105">
        <f t="shared" si="190"/>
        <v>0</v>
      </c>
      <c r="AR139" s="105">
        <f t="shared" si="191"/>
        <v>0</v>
      </c>
      <c r="AS139" s="14">
        <f t="shared" si="192"/>
        <v>0</v>
      </c>
      <c r="AT139" s="202">
        <f t="shared" si="193"/>
        <v>0</v>
      </c>
      <c r="AU139" s="105">
        <f t="shared" si="194"/>
        <v>0</v>
      </c>
      <c r="AV139" s="105">
        <f t="shared" si="195"/>
        <v>0</v>
      </c>
      <c r="AW139" s="14">
        <f t="shared" si="196"/>
        <v>0</v>
      </c>
      <c r="AX139" s="14">
        <f t="shared" si="197"/>
        <v>0</v>
      </c>
      <c r="AY139" s="105">
        <f t="shared" si="198"/>
        <v>0</v>
      </c>
      <c r="AZ139" s="105">
        <f t="shared" si="199"/>
        <v>0</v>
      </c>
      <c r="BA139" s="12">
        <f t="shared" si="141"/>
        <v>0</v>
      </c>
      <c r="BB139" s="12">
        <f t="shared" si="142"/>
        <v>0</v>
      </c>
      <c r="BC139" s="12">
        <f t="shared" si="143"/>
        <v>0</v>
      </c>
      <c r="BD139" s="12">
        <f t="shared" si="144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3.5" hidden="1" customHeight="1" thickBot="1">
      <c r="A140" s="106"/>
      <c r="B140" s="137"/>
      <c r="C140" s="130"/>
      <c r="D140" s="234">
        <f t="shared" ref="D140:D147" si="203">D139</f>
        <v>0</v>
      </c>
      <c r="E140" s="230" t="str">
        <f>E9</f>
        <v>TV Otterberg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200"/>
        <v/>
      </c>
      <c r="Q140" s="115" t="str">
        <f t="shared" si="187"/>
        <v/>
      </c>
      <c r="R140" s="114" t="str">
        <f t="shared" si="201"/>
        <v/>
      </c>
      <c r="S140" s="115" t="str">
        <f t="shared" si="188"/>
        <v/>
      </c>
      <c r="T140" s="103">
        <f t="shared" si="128"/>
        <v>0</v>
      </c>
      <c r="U140" s="104">
        <f t="shared" si="129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9"/>
        <v/>
      </c>
      <c r="AN140" s="367"/>
      <c r="AO140" s="368" t="str">
        <f t="shared" ca="1" si="202"/>
        <v/>
      </c>
      <c r="AP140" s="368"/>
      <c r="AQ140" s="105">
        <f t="shared" si="190"/>
        <v>0</v>
      </c>
      <c r="AR140" s="105">
        <f t="shared" si="191"/>
        <v>0</v>
      </c>
      <c r="AS140" s="14">
        <f t="shared" si="192"/>
        <v>0</v>
      </c>
      <c r="AT140" s="202">
        <f t="shared" si="193"/>
        <v>0</v>
      </c>
      <c r="AU140" s="105">
        <f t="shared" si="194"/>
        <v>0</v>
      </c>
      <c r="AV140" s="105">
        <f t="shared" si="195"/>
        <v>0</v>
      </c>
      <c r="AW140" s="14">
        <f t="shared" si="196"/>
        <v>0</v>
      </c>
      <c r="AX140" s="14">
        <f t="shared" si="197"/>
        <v>0</v>
      </c>
      <c r="AY140" s="105">
        <f t="shared" si="198"/>
        <v>0</v>
      </c>
      <c r="AZ140" s="105">
        <f t="shared" si="199"/>
        <v>0</v>
      </c>
      <c r="BA140" s="12">
        <f t="shared" si="141"/>
        <v>0</v>
      </c>
      <c r="BB140" s="12">
        <f t="shared" si="142"/>
        <v>0</v>
      </c>
      <c r="BC140" s="12">
        <f t="shared" si="143"/>
        <v>0</v>
      </c>
      <c r="BD140" s="12">
        <f t="shared" si="144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3.5" hidden="1" customHeight="1" thickBot="1">
      <c r="A141" s="106"/>
      <c r="B141" s="137"/>
      <c r="C141" s="130"/>
      <c r="D141" s="234">
        <f t="shared" si="203"/>
        <v>0</v>
      </c>
      <c r="E141" s="230" t="str">
        <f>E12</f>
        <v>Rodenbach/Weilerbach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200"/>
        <v/>
      </c>
      <c r="Q141" s="115" t="str">
        <f t="shared" si="187"/>
        <v/>
      </c>
      <c r="R141" s="114" t="str">
        <f t="shared" si="201"/>
        <v/>
      </c>
      <c r="S141" s="115" t="str">
        <f t="shared" si="188"/>
        <v/>
      </c>
      <c r="T141" s="103">
        <f t="shared" si="128"/>
        <v>0</v>
      </c>
      <c r="U141" s="104">
        <f t="shared" si="129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9"/>
        <v/>
      </c>
      <c r="AN141" s="372"/>
      <c r="AO141" s="368" t="str">
        <f t="shared" ca="1" si="202"/>
        <v/>
      </c>
      <c r="AP141" s="368"/>
      <c r="AQ141" s="105">
        <f t="shared" si="190"/>
        <v>0</v>
      </c>
      <c r="AR141" s="105">
        <f t="shared" si="191"/>
        <v>0</v>
      </c>
      <c r="AS141" s="14">
        <f t="shared" si="192"/>
        <v>0</v>
      </c>
      <c r="AT141" s="202">
        <f t="shared" si="193"/>
        <v>0</v>
      </c>
      <c r="AU141" s="105">
        <f t="shared" si="194"/>
        <v>0</v>
      </c>
      <c r="AV141" s="105">
        <f t="shared" si="195"/>
        <v>0</v>
      </c>
      <c r="AW141" s="14">
        <f t="shared" si="196"/>
        <v>0</v>
      </c>
      <c r="AX141" s="14">
        <f t="shared" si="197"/>
        <v>0</v>
      </c>
      <c r="AY141" s="105">
        <f t="shared" si="198"/>
        <v>0</v>
      </c>
      <c r="AZ141" s="105">
        <f t="shared" si="199"/>
        <v>0</v>
      </c>
      <c r="BA141" s="12">
        <f t="shared" si="141"/>
        <v>0</v>
      </c>
      <c r="BB141" s="12">
        <f t="shared" si="142"/>
        <v>0</v>
      </c>
      <c r="BC141" s="12">
        <f t="shared" si="143"/>
        <v>0</v>
      </c>
      <c r="BD141" s="12">
        <f t="shared" si="144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3.5" hidden="1" customHeight="1" thickBot="1">
      <c r="A142" s="106"/>
      <c r="B142" s="137"/>
      <c r="C142" s="130"/>
      <c r="D142" s="234">
        <f t="shared" si="203"/>
        <v>0</v>
      </c>
      <c r="E142" s="230">
        <f>E15</f>
        <v>0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200"/>
        <v/>
      </c>
      <c r="Q142" s="115" t="str">
        <f t="shared" si="187"/>
        <v/>
      </c>
      <c r="R142" s="114" t="str">
        <f t="shared" si="201"/>
        <v/>
      </c>
      <c r="S142" s="115" t="str">
        <f t="shared" si="188"/>
        <v/>
      </c>
      <c r="T142" s="103">
        <f t="shared" si="128"/>
        <v>0</v>
      </c>
      <c r="U142" s="104">
        <f t="shared" si="129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9"/>
        <v/>
      </c>
      <c r="AN142" s="367"/>
      <c r="AO142" s="368" t="str">
        <f t="shared" ca="1" si="202"/>
        <v/>
      </c>
      <c r="AP142" s="368"/>
      <c r="AQ142" s="105">
        <f t="shared" si="190"/>
        <v>0</v>
      </c>
      <c r="AR142" s="105">
        <f t="shared" si="191"/>
        <v>0</v>
      </c>
      <c r="AS142" s="14">
        <f t="shared" si="192"/>
        <v>0</v>
      </c>
      <c r="AT142" s="202">
        <f t="shared" si="193"/>
        <v>0</v>
      </c>
      <c r="AU142" s="105">
        <f t="shared" si="194"/>
        <v>0</v>
      </c>
      <c r="AV142" s="105">
        <f t="shared" si="195"/>
        <v>0</v>
      </c>
      <c r="AW142" s="14">
        <f t="shared" si="196"/>
        <v>0</v>
      </c>
      <c r="AX142" s="14">
        <f t="shared" si="197"/>
        <v>0</v>
      </c>
      <c r="AY142" s="105">
        <f t="shared" si="198"/>
        <v>0</v>
      </c>
      <c r="AZ142" s="105">
        <f t="shared" si="199"/>
        <v>0</v>
      </c>
      <c r="BA142" s="12">
        <f t="shared" si="141"/>
        <v>0</v>
      </c>
      <c r="BB142" s="12">
        <f t="shared" si="142"/>
        <v>0</v>
      </c>
      <c r="BC142" s="12">
        <f t="shared" si="143"/>
        <v>0</v>
      </c>
      <c r="BD142" s="12">
        <f t="shared" si="144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3.5" hidden="1" customHeight="1" thickBot="1">
      <c r="A143" s="106"/>
      <c r="B143" s="137"/>
      <c r="C143" s="130"/>
      <c r="D143" s="234">
        <f t="shared" si="203"/>
        <v>0</v>
      </c>
      <c r="E143" s="230">
        <f>E18</f>
        <v>0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200"/>
        <v/>
      </c>
      <c r="Q143" s="115" t="str">
        <f t="shared" si="187"/>
        <v/>
      </c>
      <c r="R143" s="114" t="str">
        <f t="shared" si="201"/>
        <v/>
      </c>
      <c r="S143" s="115" t="str">
        <f t="shared" si="188"/>
        <v/>
      </c>
      <c r="T143" s="103">
        <f t="shared" si="128"/>
        <v>0</v>
      </c>
      <c r="U143" s="104">
        <f t="shared" si="129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9"/>
        <v/>
      </c>
      <c r="AN143" s="367"/>
      <c r="AO143" s="368" t="str">
        <f t="shared" ca="1" si="202"/>
        <v/>
      </c>
      <c r="AP143" s="368"/>
      <c r="AQ143" s="105">
        <f t="shared" si="190"/>
        <v>0</v>
      </c>
      <c r="AR143" s="105">
        <f t="shared" si="191"/>
        <v>0</v>
      </c>
      <c r="AS143" s="14">
        <f t="shared" si="192"/>
        <v>0</v>
      </c>
      <c r="AT143" s="202">
        <f t="shared" si="193"/>
        <v>0</v>
      </c>
      <c r="AU143" s="105">
        <f t="shared" si="194"/>
        <v>0</v>
      </c>
      <c r="AV143" s="105">
        <f t="shared" si="195"/>
        <v>0</v>
      </c>
      <c r="AW143" s="14">
        <f t="shared" si="196"/>
        <v>0</v>
      </c>
      <c r="AX143" s="14">
        <f t="shared" si="197"/>
        <v>0</v>
      </c>
      <c r="AY143" s="105">
        <f t="shared" si="198"/>
        <v>0</v>
      </c>
      <c r="AZ143" s="105">
        <f t="shared" si="199"/>
        <v>0</v>
      </c>
      <c r="BA143" s="12">
        <f t="shared" si="141"/>
        <v>0</v>
      </c>
      <c r="BB143" s="12">
        <f t="shared" si="142"/>
        <v>0</v>
      </c>
      <c r="BC143" s="12">
        <f t="shared" si="143"/>
        <v>0</v>
      </c>
      <c r="BD143" s="12">
        <f t="shared" si="144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3.5" hidden="1" customHeight="1" thickBot="1">
      <c r="A144" s="106"/>
      <c r="B144" s="137"/>
      <c r="C144" s="130"/>
      <c r="D144" s="234">
        <f t="shared" si="203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200"/>
        <v/>
      </c>
      <c r="Q144" s="115" t="str">
        <f t="shared" si="187"/>
        <v/>
      </c>
      <c r="R144" s="114" t="str">
        <f t="shared" si="201"/>
        <v/>
      </c>
      <c r="S144" s="115" t="str">
        <f t="shared" si="188"/>
        <v/>
      </c>
      <c r="T144" s="103">
        <f t="shared" si="128"/>
        <v>0</v>
      </c>
      <c r="U144" s="104">
        <f t="shared" si="129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9"/>
        <v/>
      </c>
      <c r="AN144" s="367"/>
      <c r="AO144" s="368" t="str">
        <f t="shared" ca="1" si="202"/>
        <v/>
      </c>
      <c r="AP144" s="368"/>
      <c r="AQ144" s="105">
        <f t="shared" si="190"/>
        <v>0</v>
      </c>
      <c r="AR144" s="105">
        <f t="shared" si="191"/>
        <v>0</v>
      </c>
      <c r="AS144" s="14">
        <f t="shared" si="192"/>
        <v>0</v>
      </c>
      <c r="AT144" s="202">
        <f t="shared" si="193"/>
        <v>0</v>
      </c>
      <c r="AU144" s="105">
        <f t="shared" si="194"/>
        <v>0</v>
      </c>
      <c r="AV144" s="105">
        <f t="shared" si="195"/>
        <v>0</v>
      </c>
      <c r="AW144" s="14">
        <f t="shared" si="196"/>
        <v>0</v>
      </c>
      <c r="AX144" s="14">
        <f t="shared" si="197"/>
        <v>0</v>
      </c>
      <c r="AY144" s="105">
        <f t="shared" si="198"/>
        <v>0</v>
      </c>
      <c r="AZ144" s="105">
        <f t="shared" si="199"/>
        <v>0</v>
      </c>
      <c r="BA144" s="12">
        <f t="shared" si="141"/>
        <v>0</v>
      </c>
      <c r="BB144" s="12">
        <f t="shared" si="142"/>
        <v>0</v>
      </c>
      <c r="BC144" s="12">
        <f t="shared" si="143"/>
        <v>0</v>
      </c>
      <c r="BD144" s="12">
        <f t="shared" si="144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3.5" hidden="1" customHeight="1" thickBot="1">
      <c r="A145" s="106"/>
      <c r="B145" s="137"/>
      <c r="C145" s="130"/>
      <c r="D145" s="234">
        <f t="shared" si="203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200"/>
        <v/>
      </c>
      <c r="Q145" s="115" t="str">
        <f t="shared" si="187"/>
        <v/>
      </c>
      <c r="R145" s="114" t="str">
        <f t="shared" si="201"/>
        <v/>
      </c>
      <c r="S145" s="115" t="str">
        <f t="shared" si="188"/>
        <v/>
      </c>
      <c r="T145" s="103">
        <f t="shared" si="128"/>
        <v>0</v>
      </c>
      <c r="U145" s="104">
        <f t="shared" si="129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9"/>
        <v/>
      </c>
      <c r="AN145" s="367"/>
      <c r="AO145" s="368" t="str">
        <f t="shared" ca="1" si="202"/>
        <v/>
      </c>
      <c r="AP145" s="368"/>
      <c r="AQ145" s="105">
        <f t="shared" si="190"/>
        <v>0</v>
      </c>
      <c r="AR145" s="105">
        <f t="shared" si="191"/>
        <v>0</v>
      </c>
      <c r="AS145" s="14">
        <f t="shared" si="192"/>
        <v>0</v>
      </c>
      <c r="AT145" s="202">
        <f t="shared" si="193"/>
        <v>0</v>
      </c>
      <c r="AU145" s="105">
        <f t="shared" si="194"/>
        <v>0</v>
      </c>
      <c r="AV145" s="105">
        <f t="shared" si="195"/>
        <v>0</v>
      </c>
      <c r="AW145" s="14">
        <f t="shared" si="196"/>
        <v>0</v>
      </c>
      <c r="AX145" s="14">
        <f t="shared" si="197"/>
        <v>0</v>
      </c>
      <c r="AY145" s="105">
        <f t="shared" si="198"/>
        <v>0</v>
      </c>
      <c r="AZ145" s="105">
        <f t="shared" si="199"/>
        <v>0</v>
      </c>
      <c r="BA145" s="12">
        <f t="shared" si="141"/>
        <v>0</v>
      </c>
      <c r="BB145" s="12">
        <f t="shared" si="142"/>
        <v>0</v>
      </c>
      <c r="BC145" s="12">
        <f t="shared" si="143"/>
        <v>0</v>
      </c>
      <c r="BD145" s="12">
        <f t="shared" si="144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3.5" hidden="1" customHeight="1" thickBot="1">
      <c r="A146" s="106"/>
      <c r="B146" s="137"/>
      <c r="C146" s="130"/>
      <c r="D146" s="234">
        <f t="shared" si="203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200"/>
        <v/>
      </c>
      <c r="Q146" s="115" t="str">
        <f t="shared" si="187"/>
        <v/>
      </c>
      <c r="R146" s="114" t="str">
        <f t="shared" si="201"/>
        <v/>
      </c>
      <c r="S146" s="115" t="str">
        <f t="shared" si="188"/>
        <v/>
      </c>
      <c r="T146" s="103">
        <f t="shared" si="128"/>
        <v>0</v>
      </c>
      <c r="U146" s="104">
        <f t="shared" si="129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9"/>
        <v/>
      </c>
      <c r="AN146" s="367"/>
      <c r="AO146" s="368" t="str">
        <f t="shared" ca="1" si="202"/>
        <v/>
      </c>
      <c r="AP146" s="368"/>
      <c r="AQ146" s="105">
        <f t="shared" si="190"/>
        <v>0</v>
      </c>
      <c r="AR146" s="105">
        <f t="shared" si="191"/>
        <v>0</v>
      </c>
      <c r="AS146" s="14">
        <f t="shared" si="192"/>
        <v>0</v>
      </c>
      <c r="AT146" s="202">
        <f t="shared" si="193"/>
        <v>0</v>
      </c>
      <c r="AU146" s="105">
        <f t="shared" si="194"/>
        <v>0</v>
      </c>
      <c r="AV146" s="105">
        <f t="shared" si="195"/>
        <v>0</v>
      </c>
      <c r="AW146" s="14">
        <f t="shared" si="196"/>
        <v>0</v>
      </c>
      <c r="AX146" s="14">
        <f t="shared" si="197"/>
        <v>0</v>
      </c>
      <c r="AY146" s="105">
        <f t="shared" si="198"/>
        <v>0</v>
      </c>
      <c r="AZ146" s="105">
        <f t="shared" si="199"/>
        <v>0</v>
      </c>
      <c r="BA146" s="12">
        <f t="shared" si="141"/>
        <v>0</v>
      </c>
      <c r="BB146" s="12">
        <f t="shared" si="142"/>
        <v>0</v>
      </c>
      <c r="BC146" s="12">
        <f t="shared" si="143"/>
        <v>0</v>
      </c>
      <c r="BD146" s="12">
        <f t="shared" si="144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3.5" hidden="1" customHeight="1" thickBot="1">
      <c r="A147" s="116"/>
      <c r="B147" s="138"/>
      <c r="C147" s="131"/>
      <c r="D147" s="235">
        <f t="shared" si="203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200"/>
        <v/>
      </c>
      <c r="Q147" s="125" t="str">
        <f t="shared" si="187"/>
        <v/>
      </c>
      <c r="R147" s="124" t="str">
        <f t="shared" si="201"/>
        <v/>
      </c>
      <c r="S147" s="125" t="str">
        <f t="shared" si="188"/>
        <v/>
      </c>
      <c r="T147" s="103">
        <f t="shared" si="128"/>
        <v>0</v>
      </c>
      <c r="U147" s="104">
        <f t="shared" si="129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9"/>
        <v/>
      </c>
      <c r="AN147" s="370"/>
      <c r="AO147" s="371" t="str">
        <f t="shared" ca="1" si="202"/>
        <v/>
      </c>
      <c r="AP147" s="371"/>
      <c r="AQ147" s="105">
        <f t="shared" si="190"/>
        <v>0</v>
      </c>
      <c r="AR147" s="105">
        <f t="shared" si="191"/>
        <v>0</v>
      </c>
      <c r="AS147" s="14">
        <f t="shared" si="192"/>
        <v>0</v>
      </c>
      <c r="AT147" s="202">
        <f t="shared" si="193"/>
        <v>0</v>
      </c>
      <c r="AU147" s="105">
        <f t="shared" si="194"/>
        <v>0</v>
      </c>
      <c r="AV147" s="105">
        <f t="shared" si="195"/>
        <v>0</v>
      </c>
      <c r="AW147" s="14">
        <f t="shared" si="196"/>
        <v>0</v>
      </c>
      <c r="AX147" s="14">
        <f t="shared" si="197"/>
        <v>0</v>
      </c>
      <c r="AY147" s="105">
        <f t="shared" si="198"/>
        <v>0</v>
      </c>
      <c r="AZ147" s="105">
        <f t="shared" si="199"/>
        <v>0</v>
      </c>
      <c r="BA147" s="12">
        <f t="shared" si="141"/>
        <v>0</v>
      </c>
      <c r="BB147" s="12">
        <f t="shared" si="142"/>
        <v>0</v>
      </c>
      <c r="BC147" s="12">
        <f t="shared" si="143"/>
        <v>0</v>
      </c>
      <c r="BD147" s="12">
        <f t="shared" si="144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3.5" hidden="1" customHeight="1" thickBot="1">
      <c r="A148" s="13"/>
      <c r="C148" s="14"/>
      <c r="D148" s="218"/>
      <c r="E148" s="218"/>
      <c r="T148" s="103">
        <f t="shared" si="128"/>
        <v>0</v>
      </c>
      <c r="U148" s="104">
        <f t="shared" si="129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4">SUM(BA138:BA147)</f>
        <v>0</v>
      </c>
      <c r="BB148" s="128">
        <f t="shared" si="204"/>
        <v>0</v>
      </c>
      <c r="BC148" s="128">
        <f t="shared" si="204"/>
        <v>0</v>
      </c>
      <c r="BD148" s="128">
        <f t="shared" si="204"/>
        <v>0</v>
      </c>
      <c r="BE148" s="128">
        <f t="shared" si="204"/>
        <v>0</v>
      </c>
      <c r="BF148" s="128">
        <f t="shared" si="204"/>
        <v>0</v>
      </c>
      <c r="BG148" s="128">
        <f t="shared" si="204"/>
        <v>0</v>
      </c>
      <c r="BH148" s="128">
        <f t="shared" si="204"/>
        <v>0</v>
      </c>
      <c r="BI148" s="14">
        <f>SUM(BA148:BH148)</f>
        <v>0</v>
      </c>
    </row>
    <row r="149" spans="1:61" ht="13.5" hidden="1" customHeight="1" thickBot="1">
      <c r="A149" s="93"/>
      <c r="B149" s="136"/>
      <c r="C149" s="129"/>
      <c r="D149" s="233">
        <f>E33</f>
        <v>0</v>
      </c>
      <c r="E149" s="228" t="str">
        <f>E3</f>
        <v>VC Feuerball Kaiserslautern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5">IF(G149="","",G149+I149+K149+M149+O149)</f>
        <v/>
      </c>
      <c r="R149" s="101" t="str">
        <f>IF(F149="","",AQ149+AS149+AU149+AW149+AY149)</f>
        <v/>
      </c>
      <c r="S149" s="102" t="str">
        <f t="shared" ref="S149:S158" si="206">IF(G149="","",AR149+AT149+AV149+AX149+AZ149)</f>
        <v/>
      </c>
      <c r="T149" s="103">
        <f t="shared" si="128"/>
        <v>0</v>
      </c>
      <c r="U149" s="104">
        <f t="shared" si="129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7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8">IF(F149&gt;G149,1,0)</f>
        <v>0</v>
      </c>
      <c r="AR149" s="105">
        <f>IF(G149&gt;F149,1,0)</f>
        <v>0</v>
      </c>
      <c r="AS149" s="14">
        <f t="shared" ref="AS149:AS158" si="209">IF(H149&gt;I149,1,0)</f>
        <v>0</v>
      </c>
      <c r="AT149" s="202">
        <f t="shared" ref="AT149:AT158" si="210">IF(I149&gt;H149,1,0)</f>
        <v>0</v>
      </c>
      <c r="AU149" s="105">
        <f t="shared" ref="AU149:AU158" si="211">IF(J149&gt;K149,1,0)</f>
        <v>0</v>
      </c>
      <c r="AV149" s="105">
        <f t="shared" ref="AV149:AV158" si="212">IF(K149&gt;J149,1,0)</f>
        <v>0</v>
      </c>
      <c r="AW149" s="14">
        <f t="shared" ref="AW149:AW158" si="213">IF(L149&gt;M149,1,0)</f>
        <v>0</v>
      </c>
      <c r="AX149" s="14">
        <f t="shared" ref="AX149:AX158" si="214">IF(M149&gt;L149,1,0)</f>
        <v>0</v>
      </c>
      <c r="AY149" s="105">
        <f t="shared" ref="AY149:AY158" si="215">IF(N149&gt;O149,1,0)</f>
        <v>0</v>
      </c>
      <c r="AZ149" s="105">
        <f t="shared" ref="AZ149:AZ158" si="216">IF(O149&gt;N149,1,0)</f>
        <v>0</v>
      </c>
      <c r="BA149" s="12">
        <f t="shared" si="141"/>
        <v>0</v>
      </c>
      <c r="BB149" s="12">
        <f t="shared" si="142"/>
        <v>0</v>
      </c>
      <c r="BC149" s="12">
        <f t="shared" si="143"/>
        <v>0</v>
      </c>
      <c r="BD149" s="12">
        <f t="shared" si="144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3.5" hidden="1" customHeight="1" thickBot="1">
      <c r="A150" s="106"/>
      <c r="B150" s="137"/>
      <c r="C150" s="130"/>
      <c r="D150" s="234">
        <f>D149</f>
        <v>0</v>
      </c>
      <c r="E150" s="230" t="str">
        <f>E6</f>
        <v>SV Miesau (A)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7">IF(F150="","",F150+H150+J150+L150+N150)</f>
        <v/>
      </c>
      <c r="Q150" s="115" t="str">
        <f t="shared" si="205"/>
        <v/>
      </c>
      <c r="R150" s="114" t="str">
        <f t="shared" ref="R150:R158" si="218">IF(F150="","",AQ150+AS150+AU150+AW150+AY150)</f>
        <v/>
      </c>
      <c r="S150" s="115" t="str">
        <f t="shared" si="206"/>
        <v/>
      </c>
      <c r="T150" s="103">
        <f t="shared" si="128"/>
        <v>0</v>
      </c>
      <c r="U150" s="104">
        <f t="shared" si="129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7"/>
        <v/>
      </c>
      <c r="AN150" s="367"/>
      <c r="AO150" s="368" t="str">
        <f t="shared" ref="AO150:AO158" ca="1" si="219">IF(U150&lt;&gt;"","",IF(C150="","",IF(C150&lt;TODAY(),"offen","")))</f>
        <v/>
      </c>
      <c r="AP150" s="368"/>
      <c r="AQ150" s="105">
        <f t="shared" si="208"/>
        <v>0</v>
      </c>
      <c r="AR150" s="105">
        <f t="shared" ref="AR150:AR158" si="220">IF(G150&gt;F150,1,0)</f>
        <v>0</v>
      </c>
      <c r="AS150" s="14">
        <f t="shared" si="209"/>
        <v>0</v>
      </c>
      <c r="AT150" s="202">
        <f t="shared" si="210"/>
        <v>0</v>
      </c>
      <c r="AU150" s="105">
        <f t="shared" si="211"/>
        <v>0</v>
      </c>
      <c r="AV150" s="105">
        <f t="shared" si="212"/>
        <v>0</v>
      </c>
      <c r="AW150" s="14">
        <f t="shared" si="213"/>
        <v>0</v>
      </c>
      <c r="AX150" s="14">
        <f t="shared" si="214"/>
        <v>0</v>
      </c>
      <c r="AY150" s="105">
        <f t="shared" si="215"/>
        <v>0</v>
      </c>
      <c r="AZ150" s="105">
        <f t="shared" si="216"/>
        <v>0</v>
      </c>
      <c r="BA150" s="12">
        <f t="shared" si="141"/>
        <v>0</v>
      </c>
      <c r="BB150" s="12">
        <f t="shared" si="142"/>
        <v>0</v>
      </c>
      <c r="BC150" s="12">
        <f t="shared" si="143"/>
        <v>0</v>
      </c>
      <c r="BD150" s="12">
        <f t="shared" si="144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3.5" hidden="1" customHeight="1" thickBot="1">
      <c r="A151" s="106"/>
      <c r="B151" s="137"/>
      <c r="C151" s="130"/>
      <c r="D151" s="234">
        <f t="shared" ref="D151:D158" si="221">D150</f>
        <v>0</v>
      </c>
      <c r="E151" s="230" t="str">
        <f>E9</f>
        <v>TV Otterberg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7"/>
        <v/>
      </c>
      <c r="Q151" s="115" t="str">
        <f t="shared" si="205"/>
        <v/>
      </c>
      <c r="R151" s="114" t="str">
        <f t="shared" si="218"/>
        <v/>
      </c>
      <c r="S151" s="115" t="str">
        <f t="shared" si="206"/>
        <v/>
      </c>
      <c r="T151" s="103">
        <f t="shared" si="128"/>
        <v>0</v>
      </c>
      <c r="U151" s="104">
        <f t="shared" si="129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7"/>
        <v/>
      </c>
      <c r="AN151" s="367"/>
      <c r="AO151" s="368" t="str">
        <f t="shared" ca="1" si="219"/>
        <v/>
      </c>
      <c r="AP151" s="368"/>
      <c r="AQ151" s="105">
        <f t="shared" si="208"/>
        <v>0</v>
      </c>
      <c r="AR151" s="105">
        <f t="shared" si="220"/>
        <v>0</v>
      </c>
      <c r="AS151" s="14">
        <f t="shared" si="209"/>
        <v>0</v>
      </c>
      <c r="AT151" s="202">
        <f t="shared" si="210"/>
        <v>0</v>
      </c>
      <c r="AU151" s="105">
        <f t="shared" si="211"/>
        <v>0</v>
      </c>
      <c r="AV151" s="105">
        <f t="shared" si="212"/>
        <v>0</v>
      </c>
      <c r="AW151" s="14">
        <f t="shared" si="213"/>
        <v>0</v>
      </c>
      <c r="AX151" s="14">
        <f t="shared" si="214"/>
        <v>0</v>
      </c>
      <c r="AY151" s="105">
        <f t="shared" si="215"/>
        <v>0</v>
      </c>
      <c r="AZ151" s="105">
        <f t="shared" si="216"/>
        <v>0</v>
      </c>
      <c r="BA151" s="12">
        <f t="shared" si="141"/>
        <v>0</v>
      </c>
      <c r="BB151" s="12">
        <f t="shared" si="142"/>
        <v>0</v>
      </c>
      <c r="BC151" s="12">
        <f t="shared" si="143"/>
        <v>0</v>
      </c>
      <c r="BD151" s="12">
        <f t="shared" si="144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3.5" hidden="1" customHeight="1" thickBot="1">
      <c r="A152" s="106"/>
      <c r="B152" s="137"/>
      <c r="C152" s="130"/>
      <c r="D152" s="234">
        <f t="shared" si="221"/>
        <v>0</v>
      </c>
      <c r="E152" s="230" t="str">
        <f>E12</f>
        <v>Rodenbach/Weilerbach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7"/>
        <v/>
      </c>
      <c r="Q152" s="115" t="str">
        <f t="shared" si="205"/>
        <v/>
      </c>
      <c r="R152" s="114" t="str">
        <f t="shared" si="218"/>
        <v/>
      </c>
      <c r="S152" s="115" t="str">
        <f t="shared" si="206"/>
        <v/>
      </c>
      <c r="T152" s="103">
        <f t="shared" si="128"/>
        <v>0</v>
      </c>
      <c r="U152" s="104">
        <f t="shared" si="129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7"/>
        <v/>
      </c>
      <c r="AN152" s="372"/>
      <c r="AO152" s="368" t="str">
        <f t="shared" ca="1" si="219"/>
        <v/>
      </c>
      <c r="AP152" s="368"/>
      <c r="AQ152" s="105">
        <f t="shared" si="208"/>
        <v>0</v>
      </c>
      <c r="AR152" s="105">
        <f t="shared" si="220"/>
        <v>0</v>
      </c>
      <c r="AS152" s="14">
        <f t="shared" si="209"/>
        <v>0</v>
      </c>
      <c r="AT152" s="202">
        <f t="shared" si="210"/>
        <v>0</v>
      </c>
      <c r="AU152" s="105">
        <f t="shared" si="211"/>
        <v>0</v>
      </c>
      <c r="AV152" s="105">
        <f t="shared" si="212"/>
        <v>0</v>
      </c>
      <c r="AW152" s="14">
        <f t="shared" si="213"/>
        <v>0</v>
      </c>
      <c r="AX152" s="14">
        <f t="shared" si="214"/>
        <v>0</v>
      </c>
      <c r="AY152" s="105">
        <f t="shared" si="215"/>
        <v>0</v>
      </c>
      <c r="AZ152" s="105">
        <f t="shared" si="216"/>
        <v>0</v>
      </c>
      <c r="BA152" s="12">
        <f t="shared" si="141"/>
        <v>0</v>
      </c>
      <c r="BB152" s="12">
        <f t="shared" si="142"/>
        <v>0</v>
      </c>
      <c r="BC152" s="12">
        <f t="shared" si="143"/>
        <v>0</v>
      </c>
      <c r="BD152" s="12">
        <f t="shared" si="144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3.5" hidden="1" customHeight="1" thickBot="1">
      <c r="A153" s="106"/>
      <c r="B153" s="137"/>
      <c r="C153" s="130"/>
      <c r="D153" s="234">
        <f t="shared" si="221"/>
        <v>0</v>
      </c>
      <c r="E153" s="230">
        <f>E15</f>
        <v>0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7"/>
        <v/>
      </c>
      <c r="Q153" s="115" t="str">
        <f t="shared" si="205"/>
        <v/>
      </c>
      <c r="R153" s="114" t="str">
        <f t="shared" si="218"/>
        <v/>
      </c>
      <c r="S153" s="115" t="str">
        <f t="shared" si="206"/>
        <v/>
      </c>
      <c r="T153" s="103">
        <f t="shared" si="128"/>
        <v>0</v>
      </c>
      <c r="U153" s="104">
        <f t="shared" si="129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7"/>
        <v/>
      </c>
      <c r="AN153" s="367"/>
      <c r="AO153" s="368" t="str">
        <f t="shared" ca="1" si="219"/>
        <v/>
      </c>
      <c r="AP153" s="368"/>
      <c r="AQ153" s="105">
        <f t="shared" si="208"/>
        <v>0</v>
      </c>
      <c r="AR153" s="105">
        <f t="shared" si="220"/>
        <v>0</v>
      </c>
      <c r="AS153" s="14">
        <f t="shared" si="209"/>
        <v>0</v>
      </c>
      <c r="AT153" s="202">
        <f t="shared" si="210"/>
        <v>0</v>
      </c>
      <c r="AU153" s="105">
        <f t="shared" si="211"/>
        <v>0</v>
      </c>
      <c r="AV153" s="105">
        <f t="shared" si="212"/>
        <v>0</v>
      </c>
      <c r="AW153" s="14">
        <f t="shared" si="213"/>
        <v>0</v>
      </c>
      <c r="AX153" s="14">
        <f t="shared" si="214"/>
        <v>0</v>
      </c>
      <c r="AY153" s="105">
        <f t="shared" si="215"/>
        <v>0</v>
      </c>
      <c r="AZ153" s="105">
        <f t="shared" si="216"/>
        <v>0</v>
      </c>
      <c r="BA153" s="12">
        <f t="shared" si="141"/>
        <v>0</v>
      </c>
      <c r="BB153" s="12">
        <f t="shared" si="142"/>
        <v>0</v>
      </c>
      <c r="BC153" s="12">
        <f t="shared" si="143"/>
        <v>0</v>
      </c>
      <c r="BD153" s="12">
        <f t="shared" si="144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2.75" hidden="1" customHeight="1" thickBot="1">
      <c r="A154" s="106"/>
      <c r="B154" s="137"/>
      <c r="C154" s="130"/>
      <c r="D154" s="234">
        <f t="shared" si="221"/>
        <v>0</v>
      </c>
      <c r="E154" s="230">
        <f>E18</f>
        <v>0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7"/>
        <v/>
      </c>
      <c r="Q154" s="115" t="str">
        <f t="shared" si="205"/>
        <v/>
      </c>
      <c r="R154" s="114" t="str">
        <f t="shared" si="218"/>
        <v/>
      </c>
      <c r="S154" s="115" t="str">
        <f t="shared" si="206"/>
        <v/>
      </c>
      <c r="T154" s="103">
        <f t="shared" si="128"/>
        <v>0</v>
      </c>
      <c r="U154" s="104">
        <f t="shared" si="129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7"/>
        <v/>
      </c>
      <c r="AN154" s="367"/>
      <c r="AO154" s="368" t="str">
        <f t="shared" ca="1" si="219"/>
        <v/>
      </c>
      <c r="AP154" s="368"/>
      <c r="AQ154" s="105">
        <f t="shared" si="208"/>
        <v>0</v>
      </c>
      <c r="AR154" s="105">
        <f t="shared" si="220"/>
        <v>0</v>
      </c>
      <c r="AS154" s="14">
        <f t="shared" si="209"/>
        <v>0</v>
      </c>
      <c r="AT154" s="202">
        <f t="shared" si="210"/>
        <v>0</v>
      </c>
      <c r="AU154" s="105">
        <f t="shared" si="211"/>
        <v>0</v>
      </c>
      <c r="AV154" s="105">
        <f t="shared" si="212"/>
        <v>0</v>
      </c>
      <c r="AW154" s="14">
        <f t="shared" si="213"/>
        <v>0</v>
      </c>
      <c r="AX154" s="14">
        <f t="shared" si="214"/>
        <v>0</v>
      </c>
      <c r="AY154" s="105">
        <f t="shared" si="215"/>
        <v>0</v>
      </c>
      <c r="AZ154" s="105">
        <f t="shared" si="216"/>
        <v>0</v>
      </c>
      <c r="BA154" s="12">
        <f t="shared" si="141"/>
        <v>0</v>
      </c>
      <c r="BB154" s="12">
        <f t="shared" si="142"/>
        <v>0</v>
      </c>
      <c r="BC154" s="12">
        <f t="shared" si="143"/>
        <v>0</v>
      </c>
      <c r="BD154" s="12">
        <f t="shared" si="144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5" hidden="1" thickBot="1">
      <c r="A155" s="106"/>
      <c r="B155" s="137"/>
      <c r="C155" s="130"/>
      <c r="D155" s="234">
        <f t="shared" si="221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7"/>
        <v/>
      </c>
      <c r="Q155" s="115" t="str">
        <f t="shared" si="205"/>
        <v/>
      </c>
      <c r="R155" s="114" t="str">
        <f t="shared" si="218"/>
        <v/>
      </c>
      <c r="S155" s="115" t="str">
        <f t="shared" si="206"/>
        <v/>
      </c>
      <c r="T155" s="103">
        <f t="shared" si="128"/>
        <v>0</v>
      </c>
      <c r="U155" s="104">
        <f t="shared" si="129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7"/>
        <v/>
      </c>
      <c r="AN155" s="367"/>
      <c r="AO155" s="368" t="str">
        <f t="shared" ca="1" si="219"/>
        <v/>
      </c>
      <c r="AP155" s="368"/>
      <c r="AQ155" s="105">
        <f t="shared" si="208"/>
        <v>0</v>
      </c>
      <c r="AR155" s="105">
        <f t="shared" si="220"/>
        <v>0</v>
      </c>
      <c r="AS155" s="14">
        <f t="shared" si="209"/>
        <v>0</v>
      </c>
      <c r="AT155" s="202">
        <f t="shared" si="210"/>
        <v>0</v>
      </c>
      <c r="AU155" s="105">
        <f t="shared" si="211"/>
        <v>0</v>
      </c>
      <c r="AV155" s="105">
        <f t="shared" si="212"/>
        <v>0</v>
      </c>
      <c r="AW155" s="14">
        <f t="shared" si="213"/>
        <v>0</v>
      </c>
      <c r="AX155" s="14">
        <f t="shared" si="214"/>
        <v>0</v>
      </c>
      <c r="AY155" s="105">
        <f t="shared" si="215"/>
        <v>0</v>
      </c>
      <c r="AZ155" s="105">
        <f t="shared" si="216"/>
        <v>0</v>
      </c>
      <c r="BA155" s="12">
        <f t="shared" si="141"/>
        <v>0</v>
      </c>
      <c r="BB155" s="12">
        <f t="shared" si="142"/>
        <v>0</v>
      </c>
      <c r="BC155" s="12">
        <f t="shared" si="143"/>
        <v>0</v>
      </c>
      <c r="BD155" s="12">
        <f t="shared" si="144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5" hidden="1" thickBot="1">
      <c r="A156" s="106"/>
      <c r="B156" s="137"/>
      <c r="C156" s="130"/>
      <c r="D156" s="234">
        <f t="shared" si="221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7"/>
        <v/>
      </c>
      <c r="Q156" s="115" t="str">
        <f t="shared" si="205"/>
        <v/>
      </c>
      <c r="R156" s="114" t="str">
        <f t="shared" si="218"/>
        <v/>
      </c>
      <c r="S156" s="115" t="str">
        <f t="shared" si="206"/>
        <v/>
      </c>
      <c r="T156" s="103">
        <f t="shared" si="128"/>
        <v>0</v>
      </c>
      <c r="U156" s="104">
        <f t="shared" si="129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7"/>
        <v/>
      </c>
      <c r="AN156" s="367"/>
      <c r="AO156" s="368" t="str">
        <f t="shared" ca="1" si="219"/>
        <v/>
      </c>
      <c r="AP156" s="368"/>
      <c r="AQ156" s="105">
        <f t="shared" si="208"/>
        <v>0</v>
      </c>
      <c r="AR156" s="105">
        <f t="shared" si="220"/>
        <v>0</v>
      </c>
      <c r="AS156" s="14">
        <f t="shared" si="209"/>
        <v>0</v>
      </c>
      <c r="AT156" s="202">
        <f t="shared" si="210"/>
        <v>0</v>
      </c>
      <c r="AU156" s="105">
        <f t="shared" si="211"/>
        <v>0</v>
      </c>
      <c r="AV156" s="105">
        <f t="shared" si="212"/>
        <v>0</v>
      </c>
      <c r="AW156" s="14">
        <f t="shared" si="213"/>
        <v>0</v>
      </c>
      <c r="AX156" s="14">
        <f t="shared" si="214"/>
        <v>0</v>
      </c>
      <c r="AY156" s="105">
        <f t="shared" si="215"/>
        <v>0</v>
      </c>
      <c r="AZ156" s="105">
        <f t="shared" si="216"/>
        <v>0</v>
      </c>
      <c r="BA156" s="12">
        <f t="shared" si="141"/>
        <v>0</v>
      </c>
      <c r="BB156" s="12">
        <f t="shared" si="142"/>
        <v>0</v>
      </c>
      <c r="BC156" s="12">
        <f t="shared" si="143"/>
        <v>0</v>
      </c>
      <c r="BD156" s="12">
        <f t="shared" si="144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5" hidden="1" thickBot="1">
      <c r="A157" s="106"/>
      <c r="B157" s="137"/>
      <c r="C157" s="130"/>
      <c r="D157" s="234">
        <f t="shared" si="221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7"/>
        <v/>
      </c>
      <c r="Q157" s="115" t="str">
        <f t="shared" si="205"/>
        <v/>
      </c>
      <c r="R157" s="114" t="str">
        <f t="shared" si="218"/>
        <v/>
      </c>
      <c r="S157" s="115" t="str">
        <f t="shared" si="206"/>
        <v/>
      </c>
      <c r="T157" s="103">
        <f t="shared" si="128"/>
        <v>0</v>
      </c>
      <c r="U157" s="104">
        <f t="shared" si="129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7"/>
        <v/>
      </c>
      <c r="AN157" s="367"/>
      <c r="AO157" s="368" t="str">
        <f t="shared" ca="1" si="219"/>
        <v/>
      </c>
      <c r="AP157" s="368"/>
      <c r="AQ157" s="105">
        <f t="shared" si="208"/>
        <v>0</v>
      </c>
      <c r="AR157" s="105">
        <f t="shared" si="220"/>
        <v>0</v>
      </c>
      <c r="AS157" s="14">
        <f t="shared" si="209"/>
        <v>0</v>
      </c>
      <c r="AT157" s="202">
        <f t="shared" si="210"/>
        <v>0</v>
      </c>
      <c r="AU157" s="105">
        <f t="shared" si="211"/>
        <v>0</v>
      </c>
      <c r="AV157" s="105">
        <f t="shared" si="212"/>
        <v>0</v>
      </c>
      <c r="AW157" s="14">
        <f t="shared" si="213"/>
        <v>0</v>
      </c>
      <c r="AX157" s="14">
        <f t="shared" si="214"/>
        <v>0</v>
      </c>
      <c r="AY157" s="105">
        <f t="shared" si="215"/>
        <v>0</v>
      </c>
      <c r="AZ157" s="105">
        <f t="shared" si="216"/>
        <v>0</v>
      </c>
      <c r="BA157" s="12">
        <f t="shared" si="141"/>
        <v>0</v>
      </c>
      <c r="BB157" s="12">
        <f t="shared" si="142"/>
        <v>0</v>
      </c>
      <c r="BC157" s="12">
        <f t="shared" si="143"/>
        <v>0</v>
      </c>
      <c r="BD157" s="12">
        <f t="shared" si="144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5" hidden="1" thickBot="1">
      <c r="A158" s="116"/>
      <c r="B158" s="138"/>
      <c r="C158" s="131"/>
      <c r="D158" s="235">
        <f t="shared" si="221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7"/>
        <v/>
      </c>
      <c r="Q158" s="125" t="str">
        <f t="shared" si="205"/>
        <v/>
      </c>
      <c r="R158" s="124" t="str">
        <f t="shared" si="218"/>
        <v/>
      </c>
      <c r="S158" s="125" t="str">
        <f t="shared" si="206"/>
        <v/>
      </c>
      <c r="T158" s="103">
        <f t="shared" si="128"/>
        <v>0</v>
      </c>
      <c r="U158" s="104">
        <f t="shared" si="129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7"/>
        <v/>
      </c>
      <c r="AN158" s="370"/>
      <c r="AO158" s="371" t="str">
        <f t="shared" ca="1" si="219"/>
        <v/>
      </c>
      <c r="AP158" s="371"/>
      <c r="AQ158" s="105">
        <f t="shared" si="208"/>
        <v>0</v>
      </c>
      <c r="AR158" s="105">
        <f t="shared" si="220"/>
        <v>0</v>
      </c>
      <c r="AS158" s="14">
        <f t="shared" si="209"/>
        <v>0</v>
      </c>
      <c r="AT158" s="202">
        <f t="shared" si="210"/>
        <v>0</v>
      </c>
      <c r="AU158" s="105">
        <f t="shared" si="211"/>
        <v>0</v>
      </c>
      <c r="AV158" s="105">
        <f t="shared" si="212"/>
        <v>0</v>
      </c>
      <c r="AW158" s="14">
        <f t="shared" si="213"/>
        <v>0</v>
      </c>
      <c r="AX158" s="14">
        <f t="shared" si="214"/>
        <v>0</v>
      </c>
      <c r="AY158" s="105">
        <f t="shared" si="215"/>
        <v>0</v>
      </c>
      <c r="AZ158" s="105">
        <f t="shared" si="216"/>
        <v>0</v>
      </c>
      <c r="BA158" s="12">
        <f t="shared" si="141"/>
        <v>0</v>
      </c>
      <c r="BB158" s="12">
        <f t="shared" si="142"/>
        <v>0</v>
      </c>
      <c r="BC158" s="12">
        <f t="shared" si="143"/>
        <v>0</v>
      </c>
      <c r="BD158" s="12">
        <f t="shared" si="144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4.4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2">SUM(BA149:BA158)</f>
        <v>0</v>
      </c>
      <c r="BB159" s="128">
        <f t="shared" si="222"/>
        <v>0</v>
      </c>
      <c r="BC159" s="128">
        <f t="shared" si="222"/>
        <v>0</v>
      </c>
      <c r="BD159" s="128">
        <f t="shared" si="222"/>
        <v>0</v>
      </c>
      <c r="BE159" s="128">
        <f t="shared" si="222"/>
        <v>0</v>
      </c>
      <c r="BF159" s="128">
        <f t="shared" si="222"/>
        <v>0</v>
      </c>
      <c r="BG159" s="128">
        <f t="shared" si="222"/>
        <v>0</v>
      </c>
      <c r="BH159" s="128">
        <f t="shared" si="222"/>
        <v>0</v>
      </c>
      <c r="BI159" s="14">
        <f>SUM(BA159:BH159)</f>
        <v>0</v>
      </c>
    </row>
  </sheetData>
  <mergeCells count="387">
    <mergeCell ref="AP1:AQ1"/>
    <mergeCell ref="F2:G2"/>
    <mergeCell ref="H2:I2"/>
    <mergeCell ref="J2:K2"/>
    <mergeCell ref="L2:M2"/>
    <mergeCell ref="N2:O2"/>
    <mergeCell ref="P2:Q2"/>
    <mergeCell ref="AN2:AO2"/>
    <mergeCell ref="AP2:AQ2"/>
    <mergeCell ref="Z1:AA1"/>
    <mergeCell ref="AL1:AM1"/>
    <mergeCell ref="F1:G1"/>
    <mergeCell ref="H1:I1"/>
    <mergeCell ref="J1:K1"/>
    <mergeCell ref="L1:M1"/>
    <mergeCell ref="N1:O1"/>
    <mergeCell ref="P1:Q1"/>
    <mergeCell ref="R2:S2"/>
    <mergeCell ref="T2:U2"/>
    <mergeCell ref="R1:S1"/>
    <mergeCell ref="T1:U1"/>
    <mergeCell ref="V1:W1"/>
    <mergeCell ref="X1:Y1"/>
    <mergeCell ref="V2:W2"/>
    <mergeCell ref="X2:Y2"/>
    <mergeCell ref="Z2:AA2"/>
    <mergeCell ref="AG2:AH2"/>
    <mergeCell ref="V39:AL39"/>
    <mergeCell ref="AI2:AJ2"/>
    <mergeCell ref="AL2:AM2"/>
    <mergeCell ref="AM39:AN39"/>
    <mergeCell ref="AN1:AO1"/>
    <mergeCell ref="J37:K37"/>
    <mergeCell ref="L37:M37"/>
    <mergeCell ref="N37:O37"/>
    <mergeCell ref="P37:Q37"/>
    <mergeCell ref="R37:S37"/>
    <mergeCell ref="T37:U37"/>
    <mergeCell ref="V37:AM37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F37:G37"/>
    <mergeCell ref="H37:I37"/>
    <mergeCell ref="AM43:AN43"/>
    <mergeCell ref="AO43:AP43"/>
    <mergeCell ref="V41:AL41"/>
    <mergeCell ref="AM41:AN41"/>
    <mergeCell ref="AO41:AP41"/>
    <mergeCell ref="V42:AL42"/>
    <mergeCell ref="AM42:AN42"/>
    <mergeCell ref="AO42:AP42"/>
    <mergeCell ref="V43:AL43"/>
    <mergeCell ref="V47:AL47"/>
    <mergeCell ref="AM47:AN47"/>
    <mergeCell ref="AO47:AP47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AM57:AN57"/>
    <mergeCell ref="AO57:AP57"/>
    <mergeCell ref="V55:AL55"/>
    <mergeCell ref="V53:AL53"/>
    <mergeCell ref="AM53:AN53"/>
    <mergeCell ref="AO53:AP53"/>
    <mergeCell ref="V54:AL54"/>
    <mergeCell ref="AM54:AN54"/>
    <mergeCell ref="V50:AL50"/>
    <mergeCell ref="AM50:AN50"/>
    <mergeCell ref="AO50:AP50"/>
    <mergeCell ref="AO54:AP54"/>
    <mergeCell ref="V51:AL51"/>
    <mergeCell ref="AM51:AN51"/>
    <mergeCell ref="AO51:AP51"/>
    <mergeCell ref="V52:AL52"/>
    <mergeCell ref="AM52:AN52"/>
    <mergeCell ref="AO52:AP52"/>
    <mergeCell ref="BA37:BD37"/>
    <mergeCell ref="BE37:BH37"/>
    <mergeCell ref="AQ38:AR38"/>
    <mergeCell ref="AS38:AT38"/>
    <mergeCell ref="AU38:AV38"/>
    <mergeCell ref="AW38:AX38"/>
    <mergeCell ref="AY38:AZ38"/>
    <mergeCell ref="V40:AL40"/>
    <mergeCell ref="AM40:AN40"/>
    <mergeCell ref="AO40:AP40"/>
    <mergeCell ref="AO39:AP39"/>
    <mergeCell ref="V72:AL72"/>
    <mergeCell ref="AM72:AN72"/>
    <mergeCell ref="AO72:AP72"/>
    <mergeCell ref="V70:AL70"/>
    <mergeCell ref="AM70:AN70"/>
    <mergeCell ref="AO70:AP70"/>
    <mergeCell ref="V59:AL59"/>
    <mergeCell ref="AM59:AN59"/>
    <mergeCell ref="AO59:AP59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AM64:AN64"/>
    <mergeCell ref="AO64:AP64"/>
    <mergeCell ref="V65:AL65"/>
    <mergeCell ref="AM65:AN65"/>
    <mergeCell ref="AO65:AP65"/>
    <mergeCell ref="V62:AL6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9:AL79"/>
    <mergeCell ref="AM79:AN79"/>
    <mergeCell ref="AO79:AP79"/>
    <mergeCell ref="V78:AL78"/>
    <mergeCell ref="AM78:AN78"/>
    <mergeCell ref="AO78:AP78"/>
    <mergeCell ref="V83:AL83"/>
    <mergeCell ref="AM83:AN83"/>
    <mergeCell ref="AO83:AP83"/>
    <mergeCell ref="V84:AL84"/>
    <mergeCell ref="AM84:AN84"/>
    <mergeCell ref="AO84:AP84"/>
    <mergeCell ref="V80:AL80"/>
    <mergeCell ref="AM80:AN80"/>
    <mergeCell ref="AO80:AP80"/>
    <mergeCell ref="V81:AL81"/>
    <mergeCell ref="AM81:AN81"/>
    <mergeCell ref="AO81:AP81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92:AL92"/>
    <mergeCell ref="AM92:AN92"/>
    <mergeCell ref="AO92:AP92"/>
    <mergeCell ref="V94:AL94"/>
    <mergeCell ref="AM94:AN94"/>
    <mergeCell ref="AO94:AP94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100:AL100"/>
    <mergeCell ref="AM100:AN100"/>
    <mergeCell ref="AO100:AP100"/>
    <mergeCell ref="V101:AL101"/>
    <mergeCell ref="AM101:AN101"/>
    <mergeCell ref="AO101:AP101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111:AL111"/>
    <mergeCell ref="AM111:AN111"/>
    <mergeCell ref="AO111:AP111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16:AL116"/>
    <mergeCell ref="AM116:AN116"/>
    <mergeCell ref="AO116:AP116"/>
    <mergeCell ref="V117:AL117"/>
    <mergeCell ref="AM117:AN117"/>
    <mergeCell ref="AO117:AP117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5:AL125"/>
    <mergeCell ref="AM125:AN125"/>
    <mergeCell ref="AO125:AP125"/>
    <mergeCell ref="V127:AL127"/>
    <mergeCell ref="AM127:AN127"/>
    <mergeCell ref="AO127:AP127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33:AL133"/>
    <mergeCell ref="AM133:AN133"/>
    <mergeCell ref="AO133:AP133"/>
    <mergeCell ref="V134:AL134"/>
    <mergeCell ref="AM134:AN134"/>
    <mergeCell ref="AO134:AP134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44:AL144"/>
    <mergeCell ref="AM144:AN144"/>
    <mergeCell ref="AO144:AP144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9:AL149"/>
    <mergeCell ref="AM149:AN149"/>
    <mergeCell ref="AO149:AP149"/>
    <mergeCell ref="V150:AL150"/>
    <mergeCell ref="AM150:AN150"/>
    <mergeCell ref="AO150:AP150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51:AL151"/>
    <mergeCell ref="AM151:AN151"/>
    <mergeCell ref="AO151:AP151"/>
    <mergeCell ref="V152:AL152"/>
    <mergeCell ref="AM152:AN152"/>
    <mergeCell ref="AO152:AP152"/>
    <mergeCell ref="V153:AL153"/>
    <mergeCell ref="AM153:AN153"/>
    <mergeCell ref="AO153:AP153"/>
    <mergeCell ref="V48:AL48"/>
    <mergeCell ref="AM48:AN48"/>
    <mergeCell ref="AO48:AP48"/>
    <mergeCell ref="V58:AL58"/>
    <mergeCell ref="AM58:AN58"/>
    <mergeCell ref="AO58:AP58"/>
    <mergeCell ref="V68:AL68"/>
    <mergeCell ref="AM68:AN68"/>
    <mergeCell ref="AO68:AP68"/>
    <mergeCell ref="AM62:AN62"/>
    <mergeCell ref="AO62:AP62"/>
    <mergeCell ref="V63:AL63"/>
    <mergeCell ref="AM63:AN63"/>
    <mergeCell ref="AO63:AP63"/>
    <mergeCell ref="V64:AL64"/>
    <mergeCell ref="V61:AL61"/>
    <mergeCell ref="AM61:AN61"/>
    <mergeCell ref="AO61:AP61"/>
    <mergeCell ref="AM55:AN55"/>
    <mergeCell ref="AO55:AP55"/>
    <mergeCell ref="V56:AL56"/>
    <mergeCell ref="AM56:AN56"/>
    <mergeCell ref="AO56:AP56"/>
    <mergeCell ref="V57:AL57"/>
    <mergeCell ref="V88:AL88"/>
    <mergeCell ref="AM88:AN88"/>
    <mergeCell ref="AO88:AP88"/>
    <mergeCell ref="V99:AL99"/>
    <mergeCell ref="AM99:AN99"/>
    <mergeCell ref="AO99:AP99"/>
    <mergeCell ref="V110:AL110"/>
    <mergeCell ref="AM110:AN110"/>
    <mergeCell ref="AO110:AP110"/>
    <mergeCell ref="V108:AL108"/>
    <mergeCell ref="AM108:AN108"/>
    <mergeCell ref="AO108:AP108"/>
    <mergeCell ref="V109:AL109"/>
    <mergeCell ref="AM109:AN109"/>
    <mergeCell ref="AO109:AP109"/>
    <mergeCell ref="V102:AL102"/>
    <mergeCell ref="AM102:AN102"/>
    <mergeCell ref="AO102:AP102"/>
    <mergeCell ref="V103:AL103"/>
    <mergeCell ref="AM103:AN103"/>
    <mergeCell ref="AO103:AP103"/>
    <mergeCell ref="V98:AL98"/>
    <mergeCell ref="AM98:AN98"/>
    <mergeCell ref="AO98:AP98"/>
    <mergeCell ref="V121:AL121"/>
    <mergeCell ref="AM121:AN121"/>
    <mergeCell ref="AO121:AP121"/>
    <mergeCell ref="V132:AL132"/>
    <mergeCell ref="AM132:AN132"/>
    <mergeCell ref="AO132:AP132"/>
    <mergeCell ref="V143:AL143"/>
    <mergeCell ref="AM143:AN143"/>
    <mergeCell ref="AO143:AP143"/>
    <mergeCell ref="V141:AL141"/>
    <mergeCell ref="AM141:AN141"/>
    <mergeCell ref="AO141:AP141"/>
    <mergeCell ref="V142:AL142"/>
    <mergeCell ref="AM142:AN142"/>
    <mergeCell ref="AO142:AP142"/>
    <mergeCell ref="V135:AL135"/>
    <mergeCell ref="AM135:AN135"/>
    <mergeCell ref="AO135:AP135"/>
    <mergeCell ref="V136:AL136"/>
    <mergeCell ref="AM136:AN136"/>
    <mergeCell ref="AO136:AP136"/>
    <mergeCell ref="V131:AL131"/>
    <mergeCell ref="AM131:AN131"/>
    <mergeCell ref="AO131:AP131"/>
    <mergeCell ref="V157:AL157"/>
    <mergeCell ref="AM157:AN157"/>
    <mergeCell ref="AO157:AP157"/>
    <mergeCell ref="V158:AL158"/>
    <mergeCell ref="AM158:AN158"/>
    <mergeCell ref="AO158:AP158"/>
    <mergeCell ref="V154:AL154"/>
    <mergeCell ref="AM154:AN154"/>
    <mergeCell ref="AO154:AP154"/>
    <mergeCell ref="V155:AL155"/>
    <mergeCell ref="AM155:AN155"/>
    <mergeCell ref="AO155:AP155"/>
    <mergeCell ref="V156:AL156"/>
    <mergeCell ref="AM156:AN156"/>
    <mergeCell ref="AO156:AP15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59"/>
  <sheetViews>
    <sheetView topLeftCell="C1" zoomScale="90" zoomScaleNormal="90" workbookViewId="0">
      <selection activeCell="K53" sqref="K53"/>
    </sheetView>
  </sheetViews>
  <sheetFormatPr baseColWidth="10" defaultColWidth="20.6640625" defaultRowHeight="13.2"/>
  <cols>
    <col min="1" max="1" width="10.44140625" style="9" bestFit="1" customWidth="1"/>
    <col min="2" max="2" width="30.6640625" style="134" bestFit="1" customWidth="1"/>
    <col min="3" max="3" width="9.88671875" style="9" bestFit="1" customWidth="1"/>
    <col min="4" max="5" width="27.109375" style="9" bestFit="1" customWidth="1"/>
    <col min="6" max="6" width="4.33203125" style="9" bestFit="1" customWidth="1"/>
    <col min="7" max="8" width="5" style="9" bestFit="1" customWidth="1"/>
    <col min="9" max="10" width="4.44140625" style="9" bestFit="1" customWidth="1"/>
    <col min="11" max="11" width="5" style="9" bestFit="1" customWidth="1"/>
    <col min="12" max="13" width="4.44140625" style="9" bestFit="1" customWidth="1"/>
    <col min="14" max="15" width="4.33203125" style="9" bestFit="1" customWidth="1"/>
    <col min="16" max="17" width="4.44140625" style="9" bestFit="1" customWidth="1"/>
    <col min="18" max="18" width="4" style="9" bestFit="1" customWidth="1"/>
    <col min="19" max="21" width="3.44140625" style="9" bestFit="1" customWidth="1"/>
    <col min="22" max="27" width="3.33203125" style="9" hidden="1" customWidth="1"/>
    <col min="28" max="32" width="4.44140625" style="9" bestFit="1" customWidth="1"/>
    <col min="33" max="36" width="3.33203125" style="9" bestFit="1" customWidth="1"/>
    <col min="37" max="37" width="4.44140625" style="9" bestFit="1" customWidth="1"/>
    <col min="38" max="41" width="4.33203125" style="9" bestFit="1" customWidth="1"/>
    <col min="42" max="43" width="5.33203125" style="9" bestFit="1" customWidth="1"/>
    <col min="44" max="44" width="9.6640625" style="9" bestFit="1" customWidth="1"/>
    <col min="45" max="45" width="5.33203125" style="9" bestFit="1" customWidth="1"/>
    <col min="46" max="46" width="15.6640625" style="202" bestFit="1" customWidth="1"/>
    <col min="47" max="47" width="7.6640625" style="9" customWidth="1"/>
    <col min="48" max="48" width="4.6640625" style="9" customWidth="1"/>
    <col min="49" max="49" width="17.88671875" style="9" customWidth="1"/>
    <col min="50" max="59" width="3.33203125" style="9" bestFit="1" customWidth="1"/>
    <col min="60" max="60" width="3" style="9" bestFit="1" customWidth="1"/>
    <col min="61" max="61" width="3.33203125" style="9" bestFit="1" customWidth="1"/>
    <col min="62" max="62" width="11" style="9" customWidth="1"/>
    <col min="63" max="63" width="9" style="9" bestFit="1" customWidth="1"/>
    <col min="64" max="64" width="5.6640625" style="9" bestFit="1" customWidth="1"/>
    <col min="65" max="16384" width="20.6640625" style="9"/>
  </cols>
  <sheetData>
    <row r="1" spans="1:66" ht="58.2" customHeight="1" thickBot="1">
      <c r="A1" s="2"/>
      <c r="B1" s="133"/>
      <c r="C1" s="3"/>
      <c r="D1" s="4"/>
      <c r="E1" s="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85"/>
      <c r="AM1" s="385"/>
      <c r="AN1" s="385"/>
      <c r="AO1" s="385"/>
      <c r="AP1" s="385"/>
      <c r="AQ1" s="385"/>
      <c r="AR1" s="343"/>
      <c r="AS1" s="7"/>
      <c r="AT1" s="199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3"/>
      <c r="BI1" s="3"/>
    </row>
    <row r="2" spans="1:66" ht="46.2" customHeight="1" thickBot="1">
      <c r="A2" s="2"/>
      <c r="B2" s="133"/>
      <c r="C2" s="3"/>
      <c r="D2" s="10"/>
      <c r="E2" s="1" t="s">
        <v>68</v>
      </c>
      <c r="F2" s="383" t="str">
        <f>E3</f>
        <v>Erlenbach/Morlautern</v>
      </c>
      <c r="G2" s="383"/>
      <c r="H2" s="383" t="str">
        <f>E6</f>
        <v>TuS Kriegsfeld</v>
      </c>
      <c r="I2" s="383"/>
      <c r="J2" s="383" t="str">
        <f>E9</f>
        <v>SV Miesau</v>
      </c>
      <c r="K2" s="383"/>
      <c r="L2" s="383" t="str">
        <f>E12</f>
        <v>Niederk./Morbach/Heiligenm.</v>
      </c>
      <c r="M2" s="383"/>
      <c r="N2" s="383" t="str">
        <f>E15</f>
        <v>Rodenbach/Weilerbach</v>
      </c>
      <c r="O2" s="383"/>
      <c r="P2" s="383" t="str">
        <f>E18</f>
        <v>TV Rodenbach Youth</v>
      </c>
      <c r="Q2" s="383"/>
      <c r="R2" s="386">
        <f>E21</f>
        <v>0</v>
      </c>
      <c r="S2" s="386"/>
      <c r="T2" s="387"/>
      <c r="U2" s="387"/>
      <c r="V2" s="387">
        <f>E27</f>
        <v>0</v>
      </c>
      <c r="W2" s="387"/>
      <c r="X2" s="387">
        <f>E30</f>
        <v>0</v>
      </c>
      <c r="Y2" s="387"/>
      <c r="Z2" s="388">
        <f>E33</f>
        <v>0</v>
      </c>
      <c r="AA2" s="388"/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389" t="s">
        <v>31</v>
      </c>
      <c r="AH2" s="390"/>
      <c r="AI2" s="389" t="s">
        <v>18</v>
      </c>
      <c r="AJ2" s="390"/>
      <c r="AK2" s="11" t="s">
        <v>5</v>
      </c>
      <c r="AL2" s="391" t="s">
        <v>1</v>
      </c>
      <c r="AM2" s="391"/>
      <c r="AN2" s="392" t="s">
        <v>2</v>
      </c>
      <c r="AO2" s="392"/>
      <c r="AP2" s="393" t="s">
        <v>3</v>
      </c>
      <c r="AQ2" s="393"/>
      <c r="AR2" s="139" t="s">
        <v>4</v>
      </c>
      <c r="AS2" s="140" t="s">
        <v>5</v>
      </c>
      <c r="AT2" s="200"/>
      <c r="AU2" s="176"/>
      <c r="AV2" s="176"/>
      <c r="AW2" s="176"/>
      <c r="AX2" s="176" t="s">
        <v>32</v>
      </c>
      <c r="AY2" s="177" t="s">
        <v>33</v>
      </c>
      <c r="AZ2" s="176" t="s">
        <v>34</v>
      </c>
      <c r="BA2" s="177" t="s">
        <v>35</v>
      </c>
      <c r="BB2" s="176" t="s">
        <v>36</v>
      </c>
      <c r="BC2" s="177" t="s">
        <v>37</v>
      </c>
      <c r="BD2" s="176" t="s">
        <v>5</v>
      </c>
      <c r="BE2" s="177"/>
      <c r="BF2" s="176"/>
      <c r="BG2" s="177"/>
      <c r="BH2" s="176" t="s">
        <v>54</v>
      </c>
      <c r="BI2" s="176" t="s">
        <v>38</v>
      </c>
      <c r="BJ2" s="178"/>
      <c r="BK2" s="179" t="s">
        <v>39</v>
      </c>
      <c r="BL2" s="178"/>
      <c r="BM2" s="185"/>
      <c r="BN2" s="185"/>
    </row>
    <row r="3" spans="1:66" ht="16.2" thickBot="1">
      <c r="A3" s="13"/>
      <c r="C3" s="14"/>
      <c r="D3" s="15"/>
      <c r="E3" s="380" t="s">
        <v>22</v>
      </c>
      <c r="F3" s="295" t="s">
        <v>6</v>
      </c>
      <c r="G3" s="296" t="s">
        <v>6</v>
      </c>
      <c r="H3" s="205">
        <f>P39</f>
        <v>77</v>
      </c>
      <c r="I3" s="284">
        <f>Q39</f>
        <v>64</v>
      </c>
      <c r="J3" s="303">
        <f>P40</f>
        <v>75</v>
      </c>
      <c r="K3" s="304">
        <f>Q40</f>
        <v>25</v>
      </c>
      <c r="L3" s="205">
        <f>P41</f>
        <v>75</v>
      </c>
      <c r="M3" s="206">
        <f>Q41</f>
        <v>23</v>
      </c>
      <c r="N3" s="295">
        <f>P42</f>
        <v>75</v>
      </c>
      <c r="O3" s="296">
        <f>Q42</f>
        <v>41</v>
      </c>
      <c r="P3" s="205">
        <f>P43</f>
        <v>106</v>
      </c>
      <c r="Q3" s="206">
        <f>Q43</f>
        <v>107</v>
      </c>
      <c r="R3" s="280" t="str">
        <f>P44</f>
        <v/>
      </c>
      <c r="S3" s="238" t="str">
        <f>Q44</f>
        <v/>
      </c>
      <c r="T3" s="239"/>
      <c r="U3" s="240"/>
      <c r="V3" s="19" t="str">
        <f>P46</f>
        <v/>
      </c>
      <c r="W3" s="21" t="str">
        <f>Q46</f>
        <v/>
      </c>
      <c r="X3" s="22" t="str">
        <f>P47</f>
        <v/>
      </c>
      <c r="Y3" s="23" t="str">
        <f>Q47</f>
        <v/>
      </c>
      <c r="Z3" s="24" t="str">
        <f>P48</f>
        <v/>
      </c>
      <c r="AA3" s="24" t="str">
        <f>Q48</f>
        <v/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42">
        <f t="shared" ref="AL3:AM5" si="0">SUM(H3,J3,L3,N3,P3,R3,T3,V3,X3,Z3)</f>
        <v>408</v>
      </c>
      <c r="AM3" s="143">
        <f t="shared" si="0"/>
        <v>260</v>
      </c>
      <c r="AN3" s="143">
        <f>SUM(G6,G9,G12,G15,G18,G21,G24,G27,G30,G33)</f>
        <v>406</v>
      </c>
      <c r="AO3" s="144">
        <f>SUM(F6,F9,F12,F15,F18,F21,F24,F27,F30,F33)</f>
        <v>286</v>
      </c>
      <c r="AP3" s="163">
        <f>AL3+AN3</f>
        <v>814</v>
      </c>
      <c r="AQ3" s="164">
        <f>AM3+AO3</f>
        <v>546</v>
      </c>
      <c r="AR3" s="223">
        <f>IF(AQ3=0,"",AP3/AQ3)</f>
        <v>1.4908424908424909</v>
      </c>
      <c r="AS3" s="172"/>
      <c r="AT3" s="141" t="s">
        <v>40</v>
      </c>
      <c r="AU3" s="180"/>
      <c r="AV3" s="180"/>
      <c r="AW3" s="180"/>
      <c r="AX3" s="180">
        <f>IF(H4&gt;I4,1,0)</f>
        <v>1</v>
      </c>
      <c r="AY3" s="181">
        <f>IF(J4&gt;K4,1,0)</f>
        <v>1</v>
      </c>
      <c r="AZ3" s="180">
        <f>IF(L4&gt;M4,1,0)</f>
        <v>1</v>
      </c>
      <c r="BA3" s="181">
        <f>IF(N4&gt;O4,1,0)</f>
        <v>1</v>
      </c>
      <c r="BB3" s="180">
        <f>IF(P4&gt;Q4,1,0)</f>
        <v>0</v>
      </c>
      <c r="BC3" s="181">
        <f>IF(R4&gt;S4,1,0)</f>
        <v>0</v>
      </c>
      <c r="BD3" s="180"/>
      <c r="BE3" s="181"/>
      <c r="BF3" s="180"/>
      <c r="BG3" s="181"/>
      <c r="BH3" s="180">
        <f>SUM(AX3:BG3)</f>
        <v>4</v>
      </c>
      <c r="BI3" s="178"/>
      <c r="BJ3" s="178">
        <f>IF(AQ3&lt;&gt;0,ROUND(AP3/AQ3,1)*10,AP3*10)</f>
        <v>15</v>
      </c>
      <c r="BK3" s="178">
        <f>IF(AQ3&lt;&gt;0,AP3/AQ3,0)</f>
        <v>1.4908424908424909</v>
      </c>
      <c r="BL3" s="179" t="s">
        <v>41</v>
      </c>
      <c r="BM3" s="185"/>
      <c r="BN3" s="185"/>
    </row>
    <row r="4" spans="1:66" ht="15.6">
      <c r="A4" s="13"/>
      <c r="C4" s="14"/>
      <c r="D4" s="15"/>
      <c r="E4" s="381"/>
      <c r="F4" s="297" t="s">
        <v>6</v>
      </c>
      <c r="G4" s="298" t="s">
        <v>6</v>
      </c>
      <c r="H4" s="207">
        <f>R39</f>
        <v>3</v>
      </c>
      <c r="I4" s="285">
        <f>S39</f>
        <v>0</v>
      </c>
      <c r="J4" s="305">
        <f>R40</f>
        <v>3</v>
      </c>
      <c r="K4" s="306">
        <f>S40</f>
        <v>0</v>
      </c>
      <c r="L4" s="207">
        <f>R41</f>
        <v>3</v>
      </c>
      <c r="M4" s="208">
        <f>S41</f>
        <v>0</v>
      </c>
      <c r="N4" s="297">
        <f>R42</f>
        <v>3</v>
      </c>
      <c r="O4" s="298">
        <f>S42</f>
        <v>0</v>
      </c>
      <c r="P4" s="207">
        <f>R43</f>
        <v>2</v>
      </c>
      <c r="Q4" s="208">
        <f>S43</f>
        <v>3</v>
      </c>
      <c r="R4" s="281" t="str">
        <f>R44</f>
        <v/>
      </c>
      <c r="S4" s="242" t="str">
        <f>S44</f>
        <v/>
      </c>
      <c r="T4" s="243"/>
      <c r="U4" s="244"/>
      <c r="V4" s="33" t="str">
        <f>R46</f>
        <v/>
      </c>
      <c r="W4" s="35" t="str">
        <f>S46</f>
        <v/>
      </c>
      <c r="X4" s="36" t="str">
        <f>R47</f>
        <v/>
      </c>
      <c r="Y4" s="23" t="str">
        <f>S47</f>
        <v/>
      </c>
      <c r="Z4" s="24" t="str">
        <f>R48</f>
        <v/>
      </c>
      <c r="AA4" s="24" t="str">
        <f>S48</f>
        <v/>
      </c>
      <c r="AB4" s="24">
        <f>BI49</f>
        <v>10</v>
      </c>
      <c r="AC4" s="24">
        <f>BA49+BE49</f>
        <v>8</v>
      </c>
      <c r="AD4" s="24">
        <f>BB49+BF49</f>
        <v>0</v>
      </c>
      <c r="AE4" s="24">
        <f>BC49+BG49</f>
        <v>1</v>
      </c>
      <c r="AF4" s="24">
        <f>BD49+BH49</f>
        <v>1</v>
      </c>
      <c r="AG4" s="24">
        <f>AP4</f>
        <v>27</v>
      </c>
      <c r="AH4" s="24">
        <f>AQ4</f>
        <v>7</v>
      </c>
      <c r="AI4" s="161">
        <f>AP5</f>
        <v>25</v>
      </c>
      <c r="AJ4" s="161">
        <f>AQ5</f>
        <v>5</v>
      </c>
      <c r="AK4" s="24">
        <f>BD4</f>
        <v>1</v>
      </c>
      <c r="AL4" s="142">
        <f t="shared" si="0"/>
        <v>14</v>
      </c>
      <c r="AM4" s="142">
        <f t="shared" si="0"/>
        <v>3</v>
      </c>
      <c r="AN4" s="145">
        <f>SUM(G7,G10,G13,G16,G19,G22,G25,G28,G31,G34)</f>
        <v>13</v>
      </c>
      <c r="AO4" s="146">
        <f>SUM(F7,F10,F13,F16,F19,F22,F25,F28,F31,F34)</f>
        <v>4</v>
      </c>
      <c r="AP4" s="165">
        <f t="shared" ref="AP4:AQ35" si="1">AL4+AN4</f>
        <v>27</v>
      </c>
      <c r="AQ4" s="166">
        <f t="shared" si="1"/>
        <v>7</v>
      </c>
      <c r="AR4" s="223">
        <f>IF(AQ4=0,"",AP4/AQ4)</f>
        <v>3.8571428571428572</v>
      </c>
      <c r="AS4" s="173"/>
      <c r="AT4" s="141"/>
      <c r="AU4" s="180"/>
      <c r="AV4" s="182"/>
      <c r="AW4" s="187">
        <f>AP5*10000000-AQ5*100000+BJ4+BJ3</f>
        <v>249539015</v>
      </c>
      <c r="AX4" s="180"/>
      <c r="AY4" s="181">
        <f>IF(AW4&lt;AW7,7,6)</f>
        <v>6</v>
      </c>
      <c r="AZ4" s="180">
        <f>IF(AW4&lt;AW10,AY4,AY4-1)</f>
        <v>5</v>
      </c>
      <c r="BA4" s="181">
        <f>IF(AW4&lt;AW13,AZ4,AZ4-1)</f>
        <v>4</v>
      </c>
      <c r="BB4" s="180">
        <f>IF(AW4&lt;AW16,BA4,BA4-1)</f>
        <v>3</v>
      </c>
      <c r="BC4" s="181">
        <f>IF(AW4&lt;AW19,BB4,BB4-1)</f>
        <v>2</v>
      </c>
      <c r="BD4" s="180">
        <f>IF(AW4&lt;AW22,BC4,BC4-1)</f>
        <v>1</v>
      </c>
      <c r="BE4" s="181"/>
      <c r="BF4" s="180"/>
      <c r="BG4" s="181"/>
      <c r="BH4" s="180"/>
      <c r="BI4" s="178">
        <f>BH3+BH5</f>
        <v>8</v>
      </c>
      <c r="BJ4" s="178">
        <f>IF(AQ4&lt;&gt;0,ROUND(AP4/AQ4,1)*10000, AP4*10000)</f>
        <v>39000</v>
      </c>
      <c r="BK4" s="178">
        <f>IF(AQ4&lt;&gt;0,AP4/AQ4,0)</f>
        <v>3.8571428571428572</v>
      </c>
      <c r="BL4" s="179" t="s">
        <v>31</v>
      </c>
      <c r="BM4" s="185"/>
      <c r="BN4" s="185"/>
    </row>
    <row r="5" spans="1:66" ht="16.2" thickBot="1">
      <c r="A5" s="13"/>
      <c r="C5" s="14"/>
      <c r="D5" s="15"/>
      <c r="E5" s="382"/>
      <c r="F5" s="314" t="s">
        <v>6</v>
      </c>
      <c r="G5" s="300" t="s">
        <v>6</v>
      </c>
      <c r="H5" s="209">
        <f>T39</f>
        <v>3</v>
      </c>
      <c r="I5" s="286">
        <f>U39</f>
        <v>0</v>
      </c>
      <c r="J5" s="307">
        <f>T40</f>
        <v>3</v>
      </c>
      <c r="K5" s="308">
        <f>U40</f>
        <v>0</v>
      </c>
      <c r="L5" s="209">
        <f>T41</f>
        <v>3</v>
      </c>
      <c r="M5" s="210">
        <f>U41</f>
        <v>0</v>
      </c>
      <c r="N5" s="314">
        <f>T42</f>
        <v>3</v>
      </c>
      <c r="O5" s="300">
        <f>U42</f>
        <v>0</v>
      </c>
      <c r="P5" s="209">
        <f>T43</f>
        <v>1</v>
      </c>
      <c r="Q5" s="210">
        <f>U43</f>
        <v>2</v>
      </c>
      <c r="R5" s="282">
        <f>T44</f>
        <v>0</v>
      </c>
      <c r="S5" s="246">
        <f>U44</f>
        <v>0</v>
      </c>
      <c r="T5" s="247"/>
      <c r="U5" s="248"/>
      <c r="V5" s="48">
        <f>T46</f>
        <v>0</v>
      </c>
      <c r="W5" s="50">
        <f>U46</f>
        <v>0</v>
      </c>
      <c r="X5" s="52">
        <f>T47</f>
        <v>0</v>
      </c>
      <c r="Y5" s="53">
        <f>U47</f>
        <v>0</v>
      </c>
      <c r="Z5" s="54">
        <f>T48</f>
        <v>0</v>
      </c>
      <c r="AA5" s="54">
        <f>U48</f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147">
        <f t="shared" si="0"/>
        <v>13</v>
      </c>
      <c r="AM5" s="147">
        <f t="shared" si="0"/>
        <v>2</v>
      </c>
      <c r="AN5" s="148">
        <f>SUM(G8,G11,G14,G17,G20,G23,G26,G29,G32,G35)</f>
        <v>12</v>
      </c>
      <c r="AO5" s="149">
        <f>SUM(F8,F11,F14,F17,F20,F23,F26,F29,F32,F35)</f>
        <v>3</v>
      </c>
      <c r="AP5" s="167">
        <f t="shared" si="1"/>
        <v>25</v>
      </c>
      <c r="AQ5" s="168">
        <f t="shared" si="1"/>
        <v>5</v>
      </c>
      <c r="AR5" s="224"/>
      <c r="AS5" s="174"/>
      <c r="AT5" s="201" t="s">
        <v>42</v>
      </c>
      <c r="AU5" s="189"/>
      <c r="AV5" s="189"/>
      <c r="AW5" s="190"/>
      <c r="AX5" s="189">
        <f>IF(F7&lt;G7,1,0)</f>
        <v>1</v>
      </c>
      <c r="AY5" s="191">
        <f>IF(F10&lt;G10,1,0)</f>
        <v>1</v>
      </c>
      <c r="AZ5" s="189">
        <f>IF(F13&lt;G13,1,0)</f>
        <v>1</v>
      </c>
      <c r="BA5" s="191">
        <f>IF(F16&lt;G16,1,0)</f>
        <v>1</v>
      </c>
      <c r="BB5" s="189">
        <f>IF(F19&lt;G19,1,0)</f>
        <v>0</v>
      </c>
      <c r="BC5" s="191">
        <f>IF(F22&lt;G22,1,0)</f>
        <v>0</v>
      </c>
      <c r="BD5" s="189"/>
      <c r="BE5" s="181"/>
      <c r="BF5" s="180"/>
      <c r="BG5" s="181"/>
      <c r="BH5" s="180">
        <f>SUM(AX5:BG5)</f>
        <v>4</v>
      </c>
      <c r="BI5" s="178"/>
      <c r="BJ5" s="178"/>
      <c r="BK5" s="178"/>
      <c r="BL5" s="178"/>
      <c r="BM5" s="185"/>
      <c r="BN5" s="185"/>
    </row>
    <row r="6" spans="1:66" ht="16.2" thickBot="1">
      <c r="A6" s="13"/>
      <c r="C6" s="14"/>
      <c r="D6" s="15"/>
      <c r="E6" s="380" t="s">
        <v>66</v>
      </c>
      <c r="F6" s="295">
        <f>P50</f>
        <v>53</v>
      </c>
      <c r="G6" s="296">
        <f>Q50</f>
        <v>75</v>
      </c>
      <c r="H6" s="287" t="s">
        <v>6</v>
      </c>
      <c r="I6" s="288" t="s">
        <v>6</v>
      </c>
      <c r="J6" s="295">
        <f>P51</f>
        <v>75</v>
      </c>
      <c r="K6" s="296">
        <f>Q51</f>
        <v>30</v>
      </c>
      <c r="L6" s="287">
        <f>P52</f>
        <v>75</v>
      </c>
      <c r="M6" s="288">
        <f>Q52</f>
        <v>47</v>
      </c>
      <c r="N6" s="309">
        <f>P53</f>
        <v>76</v>
      </c>
      <c r="O6" s="310">
        <f>Q53</f>
        <v>45</v>
      </c>
      <c r="P6" s="287">
        <f>P54</f>
        <v>75</v>
      </c>
      <c r="Q6" s="288">
        <f>Q54</f>
        <v>17</v>
      </c>
      <c r="R6" s="249" t="str">
        <f>P55</f>
        <v/>
      </c>
      <c r="S6" s="250" t="str">
        <f>Q55</f>
        <v/>
      </c>
      <c r="T6" s="251"/>
      <c r="U6" s="252"/>
      <c r="V6" s="69" t="str">
        <f>P57</f>
        <v/>
      </c>
      <c r="W6" s="66" t="str">
        <f>Q57</f>
        <v/>
      </c>
      <c r="X6" s="67" t="str">
        <f>P58</f>
        <v/>
      </c>
      <c r="Y6" s="70" t="str">
        <f>Q58</f>
        <v/>
      </c>
      <c r="Z6" s="71" t="str">
        <f>P59</f>
        <v/>
      </c>
      <c r="AA6" s="71" t="str">
        <f>Q59</f>
        <v/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51">
        <f t="shared" ref="AL6:AM8" si="2">SUM(F6,J6,L6,N6,P6,R6,T6,V6,X6,Z6)</f>
        <v>354</v>
      </c>
      <c r="AM6" s="152">
        <f t="shared" si="2"/>
        <v>214</v>
      </c>
      <c r="AN6" s="151">
        <f>SUM(I3,I9,I12,I15,I18,I21,I24,I27,I30,I33)</f>
        <v>389</v>
      </c>
      <c r="AO6" s="153">
        <f>SUM(H3,H9,H12,H15,H18,H21,H24,H27,H30,H33)</f>
        <v>266</v>
      </c>
      <c r="AP6" s="169">
        <f t="shared" si="1"/>
        <v>743</v>
      </c>
      <c r="AQ6" s="164">
        <f t="shared" si="1"/>
        <v>480</v>
      </c>
      <c r="AR6" s="223">
        <f>IF(AQ6=0,"",AP6/AQ6)</f>
        <v>1.5479166666666666</v>
      </c>
      <c r="AS6" s="172"/>
      <c r="AT6" s="141" t="s">
        <v>40</v>
      </c>
      <c r="AU6" s="178"/>
      <c r="AV6" s="178"/>
      <c r="AW6" s="188"/>
      <c r="AX6" s="178">
        <f>IF(F7&gt;G7,1,0)</f>
        <v>0</v>
      </c>
      <c r="AY6" s="181">
        <f>IF(J7&gt;K7,1,0)</f>
        <v>1</v>
      </c>
      <c r="AZ6" s="178">
        <f>IF(L7&gt;M7,1,0)</f>
        <v>1</v>
      </c>
      <c r="BA6" s="181">
        <f>IF(N7&gt;O7,1,0)</f>
        <v>1</v>
      </c>
      <c r="BB6" s="178">
        <f>IF(P7&gt;Q7,1,0)</f>
        <v>1</v>
      </c>
      <c r="BC6" s="181">
        <f>IF(R7&gt;S7,1,0)</f>
        <v>0</v>
      </c>
      <c r="BD6" s="178"/>
      <c r="BE6" s="181"/>
      <c r="BF6" s="178"/>
      <c r="BG6" s="181"/>
      <c r="BH6" s="178">
        <f>SUM(AX6:BG6)</f>
        <v>4</v>
      </c>
      <c r="BI6" s="178"/>
      <c r="BJ6" s="178">
        <f>IF(AQ6&lt;&gt;0,ROUND(AP6/AQ6,1)*10,AP6*10)</f>
        <v>15</v>
      </c>
      <c r="BK6" s="178">
        <f t="shared" ref="BK6:BK34" si="3">IF(AQ6&lt;&gt;0,AP6/AQ6,0)</f>
        <v>1.5479166666666666</v>
      </c>
      <c r="BL6" s="179" t="s">
        <v>41</v>
      </c>
      <c r="BM6" s="185"/>
      <c r="BN6" s="185"/>
    </row>
    <row r="7" spans="1:66" ht="15.6">
      <c r="A7" s="13"/>
      <c r="C7" s="14"/>
      <c r="D7" s="15"/>
      <c r="E7" s="381"/>
      <c r="F7" s="297">
        <f>R50</f>
        <v>0</v>
      </c>
      <c r="G7" s="298">
        <f>S50</f>
        <v>3</v>
      </c>
      <c r="H7" s="207" t="s">
        <v>6</v>
      </c>
      <c r="I7" s="208" t="s">
        <v>6</v>
      </c>
      <c r="J7" s="297">
        <f>R51</f>
        <v>3</v>
      </c>
      <c r="K7" s="298">
        <f>S51</f>
        <v>0</v>
      </c>
      <c r="L7" s="207">
        <f>R52</f>
        <v>3</v>
      </c>
      <c r="M7" s="208">
        <f>S52</f>
        <v>0</v>
      </c>
      <c r="N7" s="297">
        <f>R53</f>
        <v>3</v>
      </c>
      <c r="O7" s="298">
        <f>S53</f>
        <v>0</v>
      </c>
      <c r="P7" s="207">
        <f>R54</f>
        <v>3</v>
      </c>
      <c r="Q7" s="208">
        <f>S54</f>
        <v>0</v>
      </c>
      <c r="R7" s="281" t="str">
        <f>R55</f>
        <v/>
      </c>
      <c r="S7" s="242" t="str">
        <f>S55</f>
        <v/>
      </c>
      <c r="T7" s="243"/>
      <c r="U7" s="244"/>
      <c r="V7" s="33" t="str">
        <f>R57</f>
        <v/>
      </c>
      <c r="W7" s="35" t="str">
        <f>S57</f>
        <v/>
      </c>
      <c r="X7" s="36" t="str">
        <f>R58</f>
        <v/>
      </c>
      <c r="Y7" s="23" t="str">
        <f>S58</f>
        <v/>
      </c>
      <c r="Z7" s="24" t="str">
        <f>R59</f>
        <v/>
      </c>
      <c r="AA7" s="24" t="str">
        <f>S59</f>
        <v/>
      </c>
      <c r="AB7" s="24">
        <f>BI60</f>
        <v>10</v>
      </c>
      <c r="AC7" s="24">
        <f>BA60+BE60</f>
        <v>8</v>
      </c>
      <c r="AD7" s="24">
        <f>BB60+BF60</f>
        <v>0</v>
      </c>
      <c r="AE7" s="24">
        <f>BC60+BG60</f>
        <v>0</v>
      </c>
      <c r="AF7" s="24">
        <f>BD60+BH60</f>
        <v>2</v>
      </c>
      <c r="AG7" s="24">
        <f>AP7</f>
        <v>24</v>
      </c>
      <c r="AH7" s="24">
        <f>AQ7</f>
        <v>7</v>
      </c>
      <c r="AI7" s="161">
        <f>AP8</f>
        <v>24</v>
      </c>
      <c r="AJ7" s="161">
        <f>AQ8</f>
        <v>6</v>
      </c>
      <c r="AK7" s="24">
        <f>BD7</f>
        <v>2</v>
      </c>
      <c r="AL7" s="145">
        <f t="shared" si="2"/>
        <v>12</v>
      </c>
      <c r="AM7" s="145">
        <f t="shared" si="2"/>
        <v>3</v>
      </c>
      <c r="AN7" s="142">
        <f>SUM(I4,I10,I13,I16,I19,I22,I25,I28,I31,I34)</f>
        <v>12</v>
      </c>
      <c r="AO7" s="146">
        <f>SUM(H4,H10,H13,H16,H19,H22,H25,H28,H31,H34)</f>
        <v>4</v>
      </c>
      <c r="AP7" s="165">
        <f t="shared" si="1"/>
        <v>24</v>
      </c>
      <c r="AQ7" s="166">
        <f t="shared" si="1"/>
        <v>7</v>
      </c>
      <c r="AR7" s="223">
        <f>IF(AQ7=0,"",AP7/AQ7)</f>
        <v>3.4285714285714284</v>
      </c>
      <c r="AS7" s="173"/>
      <c r="AT7" s="141"/>
      <c r="AU7" s="178"/>
      <c r="AV7" s="183"/>
      <c r="AW7" s="187">
        <f>AP8*10000000-AQ8*100000+BJ7+BJ6</f>
        <v>239434015</v>
      </c>
      <c r="AX7" s="178"/>
      <c r="AY7" s="181">
        <f>IF(AW7&lt;AW10,7,6)</f>
        <v>6</v>
      </c>
      <c r="AZ7" s="178">
        <f>IF(AW7&lt;AW13,AY7,AY7-1)</f>
        <v>5</v>
      </c>
      <c r="BA7" s="181">
        <f>IF(AW7&lt;AW16,AZ7,AZ7-1)</f>
        <v>4</v>
      </c>
      <c r="BB7" s="178">
        <f>IF(AW7&lt;AW19,BA7,BA7-1)</f>
        <v>3</v>
      </c>
      <c r="BC7" s="181">
        <f>IF(AW7&lt;AW22,BB7,BB7-1)</f>
        <v>2</v>
      </c>
      <c r="BD7" s="178">
        <f>IF(AW7&lt;AW4,BC7,BC7-1)</f>
        <v>2</v>
      </c>
      <c r="BE7" s="181"/>
      <c r="BF7" s="178"/>
      <c r="BG7" s="181"/>
      <c r="BH7" s="178"/>
      <c r="BI7" s="178">
        <f>BH6+BH8</f>
        <v>8</v>
      </c>
      <c r="BJ7" s="178">
        <f>IF(AQ7&lt;&gt;0,ROUND(AP7/AQ7,1)*10000,AP7*10000)</f>
        <v>34000</v>
      </c>
      <c r="BK7" s="178">
        <f t="shared" si="3"/>
        <v>3.4285714285714284</v>
      </c>
      <c r="BL7" s="179" t="s">
        <v>31</v>
      </c>
      <c r="BM7" s="185"/>
      <c r="BN7" s="185"/>
    </row>
    <row r="8" spans="1:66" ht="16.2" thickBot="1">
      <c r="A8" s="13"/>
      <c r="C8" s="14"/>
      <c r="D8" s="15"/>
      <c r="E8" s="382"/>
      <c r="F8" s="314">
        <f>T50</f>
        <v>0</v>
      </c>
      <c r="G8" s="300">
        <f>U50</f>
        <v>3</v>
      </c>
      <c r="H8" s="209" t="s">
        <v>6</v>
      </c>
      <c r="I8" s="210" t="s">
        <v>6</v>
      </c>
      <c r="J8" s="314">
        <f>T51</f>
        <v>3</v>
      </c>
      <c r="K8" s="300">
        <f>U51</f>
        <v>0</v>
      </c>
      <c r="L8" s="209">
        <f>T52</f>
        <v>3</v>
      </c>
      <c r="M8" s="210">
        <f>U52</f>
        <v>0</v>
      </c>
      <c r="N8" s="314">
        <f>T53</f>
        <v>3</v>
      </c>
      <c r="O8" s="300">
        <f>U53</f>
        <v>0</v>
      </c>
      <c r="P8" s="209">
        <f>T54</f>
        <v>3</v>
      </c>
      <c r="Q8" s="210">
        <f>U54</f>
        <v>0</v>
      </c>
      <c r="R8" s="282">
        <f>T55</f>
        <v>0</v>
      </c>
      <c r="S8" s="246">
        <f>U55</f>
        <v>0</v>
      </c>
      <c r="T8" s="247"/>
      <c r="U8" s="248"/>
      <c r="V8" s="48">
        <f>T57</f>
        <v>0</v>
      </c>
      <c r="W8" s="50">
        <f>U57</f>
        <v>0</v>
      </c>
      <c r="X8" s="52">
        <f>T58</f>
        <v>0</v>
      </c>
      <c r="Y8" s="53">
        <f>U58</f>
        <v>0</v>
      </c>
      <c r="Z8" s="54">
        <f>T59</f>
        <v>0</v>
      </c>
      <c r="AA8" s="54">
        <f>U59</f>
        <v>0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154">
        <f t="shared" si="2"/>
        <v>12</v>
      </c>
      <c r="AM8" s="154">
        <f t="shared" si="2"/>
        <v>3</v>
      </c>
      <c r="AN8" s="142">
        <f>SUM(I5,I11,I14,I17,I20,I23,I26,I29,I32,I35)</f>
        <v>12</v>
      </c>
      <c r="AO8" s="149">
        <f>SUM(H5,H11,H14,H17,H20,H23,H26,H29,H32,H35)</f>
        <v>3</v>
      </c>
      <c r="AP8" s="167">
        <f t="shared" si="1"/>
        <v>24</v>
      </c>
      <c r="AQ8" s="168">
        <f t="shared" si="1"/>
        <v>6</v>
      </c>
      <c r="AR8" s="224"/>
      <c r="AS8" s="174"/>
      <c r="AT8" s="201" t="s">
        <v>42</v>
      </c>
      <c r="AU8" s="189"/>
      <c r="AV8" s="189"/>
      <c r="AW8" s="190"/>
      <c r="AX8" s="189">
        <f>IF(H4&lt;I4,1,0)</f>
        <v>0</v>
      </c>
      <c r="AY8" s="191">
        <f>IF(H10&lt;I10,1,0)</f>
        <v>1</v>
      </c>
      <c r="AZ8" s="189">
        <f>IF(H13&lt;I13,1,0)</f>
        <v>1</v>
      </c>
      <c r="BA8" s="191">
        <f>IF(H16&lt;I16,1,0)</f>
        <v>1</v>
      </c>
      <c r="BB8" s="189">
        <f>IF(H19&lt;I19,1,0)</f>
        <v>1</v>
      </c>
      <c r="BC8" s="191">
        <f>IF(H22&lt;I22,1,0)</f>
        <v>0</v>
      </c>
      <c r="BD8" s="189"/>
      <c r="BE8" s="181"/>
      <c r="BF8" s="178"/>
      <c r="BG8" s="181"/>
      <c r="BH8" s="178">
        <f>SUM(AX8:BG8)</f>
        <v>4</v>
      </c>
      <c r="BI8" s="178"/>
      <c r="BJ8" s="178"/>
      <c r="BK8" s="178"/>
      <c r="BL8" s="178"/>
      <c r="BM8" s="185"/>
      <c r="BN8" s="185"/>
    </row>
    <row r="9" spans="1:66" ht="16.2" thickBot="1">
      <c r="A9" s="13"/>
      <c r="C9" s="14"/>
      <c r="D9" s="15"/>
      <c r="E9" s="380" t="s">
        <v>25</v>
      </c>
      <c r="F9" s="295">
        <f>P61</f>
        <v>89</v>
      </c>
      <c r="G9" s="296">
        <f>Q61</f>
        <v>100</v>
      </c>
      <c r="H9" s="205">
        <f>P62</f>
        <v>24</v>
      </c>
      <c r="I9" s="206">
        <f>Q62</f>
        <v>75</v>
      </c>
      <c r="J9" s="295" t="s">
        <v>6</v>
      </c>
      <c r="K9" s="296" t="s">
        <v>6</v>
      </c>
      <c r="L9" s="205">
        <f>P63</f>
        <v>105</v>
      </c>
      <c r="M9" s="206">
        <f>Q63</f>
        <v>98</v>
      </c>
      <c r="N9" s="295">
        <f>P64</f>
        <v>75</v>
      </c>
      <c r="O9" s="296">
        <f>Q64</f>
        <v>51</v>
      </c>
      <c r="P9" s="205">
        <f>P65</f>
        <v>75</v>
      </c>
      <c r="Q9" s="206">
        <f>Q65</f>
        <v>36</v>
      </c>
      <c r="R9" s="280" t="str">
        <f>P66</f>
        <v/>
      </c>
      <c r="S9" s="238" t="str">
        <f>Q66</f>
        <v/>
      </c>
      <c r="T9" s="239"/>
      <c r="U9" s="240"/>
      <c r="V9" s="19" t="str">
        <f>P68</f>
        <v/>
      </c>
      <c r="W9" s="21" t="str">
        <f>Q68</f>
        <v/>
      </c>
      <c r="X9" s="67" t="str">
        <f>P69</f>
        <v/>
      </c>
      <c r="Y9" s="70" t="str">
        <f>Q69</f>
        <v/>
      </c>
      <c r="Z9" s="71" t="str">
        <f>P70</f>
        <v/>
      </c>
      <c r="AA9" s="71" t="str">
        <f>Q70</f>
        <v/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51">
        <f t="shared" ref="AL9:AM11" si="4">SUM(F9,H9,L9,N9,P9,R9,T9,V9,X9,Z9)</f>
        <v>368</v>
      </c>
      <c r="AM9" s="152">
        <f t="shared" si="4"/>
        <v>360</v>
      </c>
      <c r="AN9" s="143">
        <f>SUM(K3,K6,K12,K15,K18,K21,K24,K27,K30,K33)</f>
        <v>235</v>
      </c>
      <c r="AO9" s="144">
        <f>SUM(J3,J6,J12,J15,J18,J21,J24,J27,J30,J33)</f>
        <v>356</v>
      </c>
      <c r="AP9" s="169">
        <f t="shared" si="1"/>
        <v>603</v>
      </c>
      <c r="AQ9" s="164">
        <f t="shared" si="1"/>
        <v>716</v>
      </c>
      <c r="AR9" s="223">
        <f>IF(AQ9=0,"",AP9/AQ9)</f>
        <v>0.84217877094972071</v>
      </c>
      <c r="AS9" s="172"/>
      <c r="AT9" s="141" t="s">
        <v>40</v>
      </c>
      <c r="AU9" s="180"/>
      <c r="AV9" s="180"/>
      <c r="AW9" s="188"/>
      <c r="AX9" s="180">
        <f>IF(F10&gt;G10,1,0)</f>
        <v>0</v>
      </c>
      <c r="AY9" s="181">
        <f>IF(H10&gt;I10,1,0)</f>
        <v>0</v>
      </c>
      <c r="AZ9" s="180">
        <f>IF(L10&gt;M10,1,0)</f>
        <v>1</v>
      </c>
      <c r="BA9" s="181">
        <f>IF(N10&gt;O10,1,0)</f>
        <v>1</v>
      </c>
      <c r="BB9" s="180">
        <f>IF(P10&gt;Q10,1,0)</f>
        <v>1</v>
      </c>
      <c r="BC9" s="181">
        <f>IF(R10&gt;S10,1,0)</f>
        <v>0</v>
      </c>
      <c r="BD9" s="180"/>
      <c r="BE9" s="181"/>
      <c r="BF9" s="180"/>
      <c r="BG9" s="181"/>
      <c r="BH9" s="180">
        <f>SUM(AX9:BG9)</f>
        <v>3</v>
      </c>
      <c r="BI9" s="178"/>
      <c r="BJ9" s="178">
        <f>IF(AQ9&lt;&gt;0,ROUND(AP9/AQ9,1)*10,AP9*10)</f>
        <v>8</v>
      </c>
      <c r="BK9" s="178">
        <f t="shared" si="3"/>
        <v>0.84217877094972071</v>
      </c>
      <c r="BL9" s="179" t="s">
        <v>41</v>
      </c>
      <c r="BM9" s="185"/>
      <c r="BN9" s="185"/>
    </row>
    <row r="10" spans="1:66" ht="15.6">
      <c r="A10" s="13"/>
      <c r="C10" s="14"/>
      <c r="D10" s="15"/>
      <c r="E10" s="381"/>
      <c r="F10" s="297">
        <f>R61</f>
        <v>1</v>
      </c>
      <c r="G10" s="298">
        <f>S61</f>
        <v>3</v>
      </c>
      <c r="H10" s="207">
        <f>R62</f>
        <v>0</v>
      </c>
      <c r="I10" s="208">
        <f>S62</f>
        <v>3</v>
      </c>
      <c r="J10" s="297" t="s">
        <v>6</v>
      </c>
      <c r="K10" s="298" t="s">
        <v>6</v>
      </c>
      <c r="L10" s="207">
        <f>R63</f>
        <v>3</v>
      </c>
      <c r="M10" s="208">
        <f>S63</f>
        <v>2</v>
      </c>
      <c r="N10" s="297">
        <f>R64</f>
        <v>3</v>
      </c>
      <c r="O10" s="298">
        <f>S64</f>
        <v>0</v>
      </c>
      <c r="P10" s="207">
        <f>R65</f>
        <v>3</v>
      </c>
      <c r="Q10" s="208">
        <f>S65</f>
        <v>0</v>
      </c>
      <c r="R10" s="281" t="str">
        <f>R66</f>
        <v/>
      </c>
      <c r="S10" s="242" t="str">
        <f>S66</f>
        <v/>
      </c>
      <c r="T10" s="243"/>
      <c r="U10" s="244"/>
      <c r="V10" s="33" t="str">
        <f>R68</f>
        <v/>
      </c>
      <c r="W10" s="35" t="str">
        <f>S68</f>
        <v/>
      </c>
      <c r="X10" s="36" t="str">
        <f>R69</f>
        <v/>
      </c>
      <c r="Y10" s="23" t="str">
        <f>S69</f>
        <v/>
      </c>
      <c r="Z10" s="24" t="str">
        <f>R70</f>
        <v/>
      </c>
      <c r="AA10" s="24" t="str">
        <f>S70</f>
        <v/>
      </c>
      <c r="AB10" s="24">
        <f>BI71</f>
        <v>10</v>
      </c>
      <c r="AC10" s="24">
        <f>BA71+BE71</f>
        <v>3</v>
      </c>
      <c r="AD10" s="24">
        <f>BB71+BF71</f>
        <v>1</v>
      </c>
      <c r="AE10" s="24">
        <f>BC71+BG71</f>
        <v>0</v>
      </c>
      <c r="AF10" s="24">
        <f>BD71+BH71</f>
        <v>6</v>
      </c>
      <c r="AG10" s="24">
        <f>AP10</f>
        <v>13</v>
      </c>
      <c r="AH10" s="24">
        <f>AQ10</f>
        <v>20</v>
      </c>
      <c r="AI10" s="161">
        <f>AP11</f>
        <v>11</v>
      </c>
      <c r="AJ10" s="161">
        <f>AQ11</f>
        <v>19</v>
      </c>
      <c r="AK10" s="24">
        <f>BD10</f>
        <v>5</v>
      </c>
      <c r="AL10" s="145">
        <f t="shared" si="4"/>
        <v>10</v>
      </c>
      <c r="AM10" s="145">
        <f t="shared" si="4"/>
        <v>8</v>
      </c>
      <c r="AN10" s="145">
        <f>SUM(K4,K7,K13,K16,K19,K22,K25,K28,K31,K34)</f>
        <v>3</v>
      </c>
      <c r="AO10" s="146">
        <f>SUM(J4,J7,J13,J16,J19,J22,J25,J28,J31,J34)</f>
        <v>12</v>
      </c>
      <c r="AP10" s="165">
        <f t="shared" si="1"/>
        <v>13</v>
      </c>
      <c r="AQ10" s="166">
        <f t="shared" si="1"/>
        <v>20</v>
      </c>
      <c r="AR10" s="223">
        <f>IF(AQ10=0,"",AP10/AQ10)</f>
        <v>0.65</v>
      </c>
      <c r="AS10" s="173"/>
      <c r="AT10" s="141"/>
      <c r="AU10" s="180"/>
      <c r="AV10" s="182"/>
      <c r="AW10" s="187">
        <f>AP11*10000000-AQ11*100000+BJ10+BJ9</f>
        <v>108107008</v>
      </c>
      <c r="AX10" s="180"/>
      <c r="AY10" s="181">
        <f>IF(AW10&lt;AW13,7,6)</f>
        <v>6</v>
      </c>
      <c r="AZ10" s="180">
        <f>IF(AW10&lt;AW16,AY10,AY10-1)</f>
        <v>6</v>
      </c>
      <c r="BA10" s="181">
        <f>IF(AW10&lt;AW19,AZ10,AZ10-1)</f>
        <v>6</v>
      </c>
      <c r="BB10" s="180">
        <f>IF(AW10&lt;AW22,BA10,BA10-1)</f>
        <v>5</v>
      </c>
      <c r="BC10" s="181">
        <f>IF(AW10&lt;AW4,BB10,BB10-1)</f>
        <v>5</v>
      </c>
      <c r="BD10" s="180">
        <f>IF(AW10&lt;AW7,BC10,BC10-1)</f>
        <v>5</v>
      </c>
      <c r="BE10" s="181"/>
      <c r="BF10" s="180"/>
      <c r="BG10" s="181"/>
      <c r="BH10" s="180"/>
      <c r="BI10" s="178">
        <f>BH9+BH11</f>
        <v>4</v>
      </c>
      <c r="BJ10" s="178">
        <f>IF(AQ10&lt;&gt;0,ROUND(AP10/AQ10,1)*10000,AP10*10000)</f>
        <v>7000</v>
      </c>
      <c r="BK10" s="178">
        <f t="shared" si="3"/>
        <v>0.65</v>
      </c>
      <c r="BL10" s="179" t="s">
        <v>31</v>
      </c>
      <c r="BM10" s="185"/>
      <c r="BN10" s="185"/>
    </row>
    <row r="11" spans="1:66" ht="16.2" thickBot="1">
      <c r="A11" s="13"/>
      <c r="C11" s="14"/>
      <c r="D11" s="15"/>
      <c r="E11" s="382"/>
      <c r="F11" s="301">
        <f>T61</f>
        <v>0</v>
      </c>
      <c r="G11" s="302">
        <f>U61</f>
        <v>3</v>
      </c>
      <c r="H11" s="215">
        <f>T62</f>
        <v>0</v>
      </c>
      <c r="I11" s="216">
        <f>U62</f>
        <v>3</v>
      </c>
      <c r="J11" s="301" t="s">
        <v>6</v>
      </c>
      <c r="K11" s="302" t="s">
        <v>6</v>
      </c>
      <c r="L11" s="215">
        <f>T63</f>
        <v>2</v>
      </c>
      <c r="M11" s="216">
        <f>U63</f>
        <v>1</v>
      </c>
      <c r="N11" s="301">
        <f>T64</f>
        <v>3</v>
      </c>
      <c r="O11" s="302">
        <f>U64</f>
        <v>0</v>
      </c>
      <c r="P11" s="215">
        <f>T65</f>
        <v>3</v>
      </c>
      <c r="Q11" s="216">
        <f>U65</f>
        <v>0</v>
      </c>
      <c r="R11" s="253">
        <f>T66</f>
        <v>0</v>
      </c>
      <c r="S11" s="254">
        <f>U66</f>
        <v>0</v>
      </c>
      <c r="T11" s="255"/>
      <c r="U11" s="256"/>
      <c r="V11" s="83">
        <f>T68</f>
        <v>0</v>
      </c>
      <c r="W11" s="81">
        <f>U68</f>
        <v>0</v>
      </c>
      <c r="X11" s="82">
        <f>T69</f>
        <v>0</v>
      </c>
      <c r="Y11" s="53">
        <f>U69</f>
        <v>0</v>
      </c>
      <c r="Z11" s="54">
        <f>T70</f>
        <v>0</v>
      </c>
      <c r="AA11" s="54">
        <f>U70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55">
        <f t="shared" si="4"/>
        <v>8</v>
      </c>
      <c r="AM11" s="156">
        <f t="shared" si="4"/>
        <v>7</v>
      </c>
      <c r="AN11" s="157">
        <f>SUM(K5,K8,K14,K17,K20,K23,K26,K29,K32,K35)</f>
        <v>3</v>
      </c>
      <c r="AO11" s="158">
        <f>SUM(J5,J8,J14,J17,J20,J23,J26,J29,J32,J35)</f>
        <v>12</v>
      </c>
      <c r="AP11" s="170">
        <f t="shared" si="1"/>
        <v>11</v>
      </c>
      <c r="AQ11" s="171">
        <f t="shared" si="1"/>
        <v>19</v>
      </c>
      <c r="AR11" s="224"/>
      <c r="AS11" s="174"/>
      <c r="AT11" s="201" t="s">
        <v>42</v>
      </c>
      <c r="AU11" s="189"/>
      <c r="AV11" s="189"/>
      <c r="AW11" s="190"/>
      <c r="AX11" s="189">
        <f>IF(J4&lt;K4,1,0)</f>
        <v>0</v>
      </c>
      <c r="AY11" s="191">
        <f>IF(J7&lt;K7,1,0)</f>
        <v>0</v>
      </c>
      <c r="AZ11" s="189">
        <f>IF(J13&lt;K13,1,0)</f>
        <v>1</v>
      </c>
      <c r="BA11" s="191">
        <f>IF(J16&lt;K16,1,0)</f>
        <v>0</v>
      </c>
      <c r="BB11" s="189">
        <f>IF(J19&lt;K19,1,0)</f>
        <v>0</v>
      </c>
      <c r="BC11" s="191">
        <f>IF(J22&lt;K22,1,0)</f>
        <v>0</v>
      </c>
      <c r="BD11" s="189"/>
      <c r="BE11" s="181"/>
      <c r="BF11" s="184"/>
      <c r="BG11" s="181"/>
      <c r="BH11" s="184">
        <f>SUM(AX11:BG11)</f>
        <v>1</v>
      </c>
      <c r="BI11" s="178"/>
      <c r="BJ11" s="178"/>
      <c r="BK11" s="178"/>
      <c r="BL11" s="178"/>
      <c r="BM11" s="185"/>
      <c r="BN11" s="185"/>
    </row>
    <row r="12" spans="1:66" ht="16.2" thickBot="1">
      <c r="A12" s="13"/>
      <c r="C12" s="14"/>
      <c r="D12" s="15"/>
      <c r="E12" s="380" t="s">
        <v>79</v>
      </c>
      <c r="F12" s="295">
        <f>P72</f>
        <v>22</v>
      </c>
      <c r="G12" s="296">
        <f>Q72</f>
        <v>75</v>
      </c>
      <c r="H12" s="205">
        <f>P73</f>
        <v>27</v>
      </c>
      <c r="I12" s="206">
        <f>Q73</f>
        <v>75</v>
      </c>
      <c r="J12" s="295">
        <f>P74</f>
        <v>56</v>
      </c>
      <c r="K12" s="296">
        <f>Q74</f>
        <v>79</v>
      </c>
      <c r="L12" s="205" t="s">
        <v>6</v>
      </c>
      <c r="M12" s="206" t="s">
        <v>6</v>
      </c>
      <c r="N12" s="295">
        <f>P75</f>
        <v>54</v>
      </c>
      <c r="O12" s="296">
        <f>Q75</f>
        <v>75</v>
      </c>
      <c r="P12" s="205">
        <f>P76</f>
        <v>72</v>
      </c>
      <c r="Q12" s="206">
        <f>Q76</f>
        <v>97</v>
      </c>
      <c r="R12" s="280" t="str">
        <f>P77</f>
        <v/>
      </c>
      <c r="S12" s="238" t="str">
        <f>Q77</f>
        <v/>
      </c>
      <c r="T12" s="239"/>
      <c r="U12" s="240"/>
      <c r="V12" s="19" t="str">
        <f>P79</f>
        <v/>
      </c>
      <c r="W12" s="21" t="str">
        <f>Q79</f>
        <v/>
      </c>
      <c r="X12" s="22" t="str">
        <f>P80</f>
        <v/>
      </c>
      <c r="Y12" s="70" t="str">
        <f>Q80</f>
        <v/>
      </c>
      <c r="Z12" s="71" t="str">
        <f>P81</f>
        <v/>
      </c>
      <c r="AA12" s="71" t="str">
        <f>Q81</f>
        <v/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151">
        <f t="shared" ref="AL12:AM14" si="5">SUM(F12,H12,J12,N12,P12,R12,T12,V12,X12,Z12)</f>
        <v>231</v>
      </c>
      <c r="AM12" s="152">
        <f t="shared" si="5"/>
        <v>401</v>
      </c>
      <c r="AN12" s="143">
        <f>SUM(M3,M6,M9,M15,M18,M21,M24,M27,M30,M33)</f>
        <v>265</v>
      </c>
      <c r="AO12" s="144">
        <f>SUM(L3,L6,L9,L15,L18,L21,L24,L27,L30,L33)</f>
        <v>422</v>
      </c>
      <c r="AP12" s="169">
        <f t="shared" si="1"/>
        <v>496</v>
      </c>
      <c r="AQ12" s="164">
        <f t="shared" si="1"/>
        <v>823</v>
      </c>
      <c r="AR12" s="223">
        <f>IF(AQ12=0,"",AP12/AQ12)</f>
        <v>0.60267314702308628</v>
      </c>
      <c r="AS12" s="172"/>
      <c r="AT12" s="141" t="s">
        <v>40</v>
      </c>
      <c r="AU12" s="178"/>
      <c r="AV12" s="178"/>
      <c r="AW12" s="188"/>
      <c r="AX12" s="178">
        <f>IF(F13&gt;G13,1,0)</f>
        <v>0</v>
      </c>
      <c r="AY12" s="181">
        <f>IF(H13&gt;I13,1,0)</f>
        <v>0</v>
      </c>
      <c r="AZ12" s="178">
        <f>IF(J13&gt;K13,1,0)</f>
        <v>0</v>
      </c>
      <c r="BA12" s="181">
        <f>IF(N13&gt;O13,1,0)</f>
        <v>0</v>
      </c>
      <c r="BB12" s="178">
        <f>IF(P13&gt;Q13,1,0)</f>
        <v>0</v>
      </c>
      <c r="BC12" s="181">
        <f>IF(R13&gt;S13,1,0)</f>
        <v>0</v>
      </c>
      <c r="BD12" s="178"/>
      <c r="BE12" s="181"/>
      <c r="BF12" s="178"/>
      <c r="BG12" s="181"/>
      <c r="BH12" s="178">
        <f>SUM(AX12:BG12)</f>
        <v>0</v>
      </c>
      <c r="BI12" s="178"/>
      <c r="BJ12" s="178">
        <f>IF(AQ12&lt;&gt;0,ROUND(AP12/AQ12,1)*10,AP12*10)</f>
        <v>6</v>
      </c>
      <c r="BK12" s="178">
        <f t="shared" si="3"/>
        <v>0.60267314702308628</v>
      </c>
      <c r="BL12" s="179" t="s">
        <v>41</v>
      </c>
      <c r="BM12" s="185"/>
      <c r="BN12" s="185"/>
    </row>
    <row r="13" spans="1:66" ht="15.6">
      <c r="A13" s="13"/>
      <c r="C13" s="14"/>
      <c r="D13" s="15"/>
      <c r="E13" s="381"/>
      <c r="F13" s="297">
        <f>R72</f>
        <v>0</v>
      </c>
      <c r="G13" s="298">
        <f>S72</f>
        <v>3</v>
      </c>
      <c r="H13" s="207">
        <f>R73</f>
        <v>0</v>
      </c>
      <c r="I13" s="208">
        <f>S73</f>
        <v>3</v>
      </c>
      <c r="J13" s="297">
        <f>R74</f>
        <v>0</v>
      </c>
      <c r="K13" s="298">
        <f>S74</f>
        <v>3</v>
      </c>
      <c r="L13" s="207" t="s">
        <v>6</v>
      </c>
      <c r="M13" s="208" t="s">
        <v>6</v>
      </c>
      <c r="N13" s="297">
        <f>R75</f>
        <v>0</v>
      </c>
      <c r="O13" s="298">
        <f>S75</f>
        <v>3</v>
      </c>
      <c r="P13" s="207">
        <f>R76</f>
        <v>1</v>
      </c>
      <c r="Q13" s="208">
        <f>S76</f>
        <v>3</v>
      </c>
      <c r="R13" s="281" t="str">
        <f>R77</f>
        <v/>
      </c>
      <c r="S13" s="242" t="str">
        <f>S77</f>
        <v/>
      </c>
      <c r="T13" s="243"/>
      <c r="U13" s="244"/>
      <c r="V13" s="33" t="str">
        <f>R79</f>
        <v/>
      </c>
      <c r="W13" s="35" t="str">
        <f>S79</f>
        <v/>
      </c>
      <c r="X13" s="36" t="str">
        <f>R80</f>
        <v/>
      </c>
      <c r="Y13" s="23" t="str">
        <f>S80</f>
        <v/>
      </c>
      <c r="Z13" s="24" t="str">
        <f>R81</f>
        <v/>
      </c>
      <c r="AA13" s="24" t="str">
        <f>S81</f>
        <v/>
      </c>
      <c r="AB13" s="24">
        <f>BI82</f>
        <v>10</v>
      </c>
      <c r="AC13" s="24">
        <f>BA82+BE82</f>
        <v>0</v>
      </c>
      <c r="AD13" s="24">
        <f>BB82+BF82</f>
        <v>0</v>
      </c>
      <c r="AE13" s="24">
        <f>BC82+BG82</f>
        <v>1</v>
      </c>
      <c r="AF13" s="24">
        <f>BD82+BH82</f>
        <v>9</v>
      </c>
      <c r="AG13" s="24">
        <f>AP13</f>
        <v>4</v>
      </c>
      <c r="AH13" s="24">
        <f>AQ13</f>
        <v>30</v>
      </c>
      <c r="AI13" s="161">
        <f>AP14</f>
        <v>1</v>
      </c>
      <c r="AJ13" s="161">
        <f>AQ14</f>
        <v>29</v>
      </c>
      <c r="AK13" s="24">
        <f>BD13</f>
        <v>6</v>
      </c>
      <c r="AL13" s="145">
        <f t="shared" si="5"/>
        <v>1</v>
      </c>
      <c r="AM13" s="145">
        <f t="shared" si="5"/>
        <v>15</v>
      </c>
      <c r="AN13" s="145">
        <f>SUM(M4,M7,M10,M16,M19,M22,M25,M28,M31,M34)</f>
        <v>3</v>
      </c>
      <c r="AO13" s="146">
        <f>SUM(L4,L7,L10,L16,L19,L22,L25,L28,L31,L34)</f>
        <v>15</v>
      </c>
      <c r="AP13" s="165">
        <f t="shared" si="1"/>
        <v>4</v>
      </c>
      <c r="AQ13" s="166">
        <f t="shared" si="1"/>
        <v>30</v>
      </c>
      <c r="AR13" s="223">
        <f>IF(AQ13=0,"",AP13/AQ13)</f>
        <v>0.13333333333333333</v>
      </c>
      <c r="AS13" s="173"/>
      <c r="AT13" s="141"/>
      <c r="AU13" s="178"/>
      <c r="AV13" s="183"/>
      <c r="AW13" s="187">
        <f>AP14*10000000-AQ14*100000+BJ13+BJ12</f>
        <v>7101006</v>
      </c>
      <c r="AX13" s="178"/>
      <c r="AY13" s="181">
        <f>IF(AW13&lt;AW16,7,6)</f>
        <v>7</v>
      </c>
      <c r="AZ13" s="178">
        <f>IF(AW13&lt;AW19,AY13,AY13-1)</f>
        <v>7</v>
      </c>
      <c r="BA13" s="181">
        <f>IF(AW13&lt;AW22,AZ13,AZ13-1)</f>
        <v>6</v>
      </c>
      <c r="BB13" s="178">
        <f>IF(AW13&lt;AW4,BA13,BA13-1)</f>
        <v>6</v>
      </c>
      <c r="BC13" s="181">
        <f>IF(AW13&lt;AW7,BB13,BB13-1)</f>
        <v>6</v>
      </c>
      <c r="BD13" s="178">
        <f>IF(AW13&lt;AW10,BC13,BC13-1)</f>
        <v>6</v>
      </c>
      <c r="BE13" s="181"/>
      <c r="BF13" s="178"/>
      <c r="BG13" s="181"/>
      <c r="BH13" s="178"/>
      <c r="BI13" s="178">
        <f>BH12+BH14</f>
        <v>6</v>
      </c>
      <c r="BJ13" s="178">
        <f>IF(AQ13&lt;&gt;0,ROUND(AP13/AQ13,1)*10000,AP13*10000)</f>
        <v>1000</v>
      </c>
      <c r="BK13" s="178">
        <f t="shared" si="3"/>
        <v>0.13333333333333333</v>
      </c>
      <c r="BL13" s="179" t="s">
        <v>31</v>
      </c>
      <c r="BM13" s="185"/>
      <c r="BN13" s="185"/>
    </row>
    <row r="14" spans="1:66" ht="16.2" thickBot="1">
      <c r="A14" s="13"/>
      <c r="C14" s="14"/>
      <c r="D14" s="15"/>
      <c r="E14" s="382"/>
      <c r="F14" s="301">
        <f>T72</f>
        <v>0</v>
      </c>
      <c r="G14" s="302">
        <f>U72</f>
        <v>3</v>
      </c>
      <c r="H14" s="215">
        <f>T73</f>
        <v>0</v>
      </c>
      <c r="I14" s="216">
        <f>U73</f>
        <v>3</v>
      </c>
      <c r="J14" s="301">
        <f>T74</f>
        <v>0</v>
      </c>
      <c r="K14" s="302">
        <f>U74</f>
        <v>3</v>
      </c>
      <c r="L14" s="215" t="s">
        <v>6</v>
      </c>
      <c r="M14" s="216" t="s">
        <v>6</v>
      </c>
      <c r="N14" s="301">
        <f>T75</f>
        <v>0</v>
      </c>
      <c r="O14" s="302">
        <f>U75</f>
        <v>3</v>
      </c>
      <c r="P14" s="215">
        <f>T76</f>
        <v>0</v>
      </c>
      <c r="Q14" s="216">
        <f>U76</f>
        <v>3</v>
      </c>
      <c r="R14" s="253">
        <f>T77</f>
        <v>0</v>
      </c>
      <c r="S14" s="254">
        <f>U77</f>
        <v>0</v>
      </c>
      <c r="T14" s="255"/>
      <c r="U14" s="256"/>
      <c r="V14" s="83">
        <f>T79</f>
        <v>0</v>
      </c>
      <c r="W14" s="81">
        <f>U79</f>
        <v>0</v>
      </c>
      <c r="X14" s="82">
        <f>T80</f>
        <v>0</v>
      </c>
      <c r="Y14" s="53">
        <f>U80</f>
        <v>0</v>
      </c>
      <c r="Z14" s="54">
        <f>T81</f>
        <v>0</v>
      </c>
      <c r="AA14" s="54">
        <f>U81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54">
        <f t="shared" si="5"/>
        <v>0</v>
      </c>
      <c r="AM14" s="157">
        <f t="shared" si="5"/>
        <v>15</v>
      </c>
      <c r="AN14" s="157">
        <f>SUM(M5,M8,M11,M17,M20,M23,M26,M29,M32,M35)</f>
        <v>1</v>
      </c>
      <c r="AO14" s="158">
        <f>SUM(L5,L8,L11,L17,L20,L23,L26,L29,L32,L35)</f>
        <v>14</v>
      </c>
      <c r="AP14" s="170">
        <f t="shared" si="1"/>
        <v>1</v>
      </c>
      <c r="AQ14" s="171">
        <f t="shared" si="1"/>
        <v>29</v>
      </c>
      <c r="AR14" s="224"/>
      <c r="AS14" s="174"/>
      <c r="AT14" s="201" t="s">
        <v>42</v>
      </c>
      <c r="AU14" s="189"/>
      <c r="AV14" s="189"/>
      <c r="AW14" s="190"/>
      <c r="AX14" s="189">
        <f>IF(L4&lt;M4,1,0)</f>
        <v>0</v>
      </c>
      <c r="AY14" s="181">
        <f t="shared" ref="AY14:AY35" si="6">IF(AW14&lt;AW17,7,6)</f>
        <v>6</v>
      </c>
      <c r="AZ14" s="189">
        <f>IF(L10&lt;M10,1,0)</f>
        <v>0</v>
      </c>
      <c r="BA14" s="191">
        <f>IF(L16&lt;M16,1,0)</f>
        <v>0</v>
      </c>
      <c r="BB14" s="189">
        <f>IF(L19&lt;M19,1,0)</f>
        <v>0</v>
      </c>
      <c r="BC14" s="191">
        <f>IF(L22&lt;M22,1,0)</f>
        <v>0</v>
      </c>
      <c r="BD14" s="189"/>
      <c r="BE14" s="181"/>
      <c r="BF14" s="178"/>
      <c r="BG14" s="181"/>
      <c r="BH14" s="178">
        <f>SUM(AX14:BG14)</f>
        <v>6</v>
      </c>
      <c r="BI14" s="178"/>
      <c r="BJ14" s="178"/>
      <c r="BK14" s="178"/>
      <c r="BL14" s="178"/>
      <c r="BM14" s="185"/>
      <c r="BN14" s="185"/>
    </row>
    <row r="15" spans="1:66" ht="16.2" thickBot="1">
      <c r="A15" s="13"/>
      <c r="C15" s="14"/>
      <c r="D15" s="15"/>
      <c r="E15" s="380" t="s">
        <v>69</v>
      </c>
      <c r="F15" s="295">
        <f>P83</f>
        <v>23</v>
      </c>
      <c r="G15" s="296">
        <f>Q83</f>
        <v>75</v>
      </c>
      <c r="H15" s="205">
        <f>P84</f>
        <v>47</v>
      </c>
      <c r="I15" s="206">
        <f>Q84</f>
        <v>75</v>
      </c>
      <c r="J15" s="295">
        <f>P85</f>
        <v>75</v>
      </c>
      <c r="K15" s="296">
        <f>Q85</f>
        <v>32</v>
      </c>
      <c r="L15" s="205">
        <f>P86</f>
        <v>92</v>
      </c>
      <c r="M15" s="206">
        <f>Q86</f>
        <v>60</v>
      </c>
      <c r="N15" s="295" t="s">
        <v>6</v>
      </c>
      <c r="O15" s="296" t="s">
        <v>6</v>
      </c>
      <c r="P15" s="205">
        <f>P87</f>
        <v>92</v>
      </c>
      <c r="Q15" s="206">
        <f>Q87</f>
        <v>92</v>
      </c>
      <c r="R15" s="280" t="str">
        <f>P88</f>
        <v/>
      </c>
      <c r="S15" s="238" t="str">
        <f>Q88</f>
        <v/>
      </c>
      <c r="T15" s="239"/>
      <c r="U15" s="240"/>
      <c r="V15" s="19" t="str">
        <f>P90</f>
        <v/>
      </c>
      <c r="W15" s="21" t="str">
        <f>Q90</f>
        <v/>
      </c>
      <c r="X15" s="22" t="str">
        <f>P91</f>
        <v/>
      </c>
      <c r="Y15" s="70" t="str">
        <f>Q91</f>
        <v/>
      </c>
      <c r="Z15" s="71" t="str">
        <f>P92</f>
        <v/>
      </c>
      <c r="AA15" s="71" t="str">
        <f>Q92</f>
        <v/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151">
        <f t="shared" ref="AL15:AM17" si="7">SUM(F15,H15,J15,L15,P15,R15,T15,V15,X15,Z15)</f>
        <v>329</v>
      </c>
      <c r="AM15" s="159">
        <f t="shared" si="7"/>
        <v>334</v>
      </c>
      <c r="AN15" s="143">
        <f>SUM(O3,O6,O9,O12,O18,O21,O24,O27,O30,O33)</f>
        <v>254</v>
      </c>
      <c r="AO15" s="144">
        <f>SUM(N3,N6,N9,N12,N18,N21,N24,N27,N30,N33)</f>
        <v>378</v>
      </c>
      <c r="AP15" s="169">
        <f t="shared" si="1"/>
        <v>583</v>
      </c>
      <c r="AQ15" s="164">
        <f t="shared" si="1"/>
        <v>712</v>
      </c>
      <c r="AR15" s="223">
        <f>IF(AQ15=0,"",AP15/AQ15)</f>
        <v>0.8188202247191011</v>
      </c>
      <c r="AS15" s="172"/>
      <c r="AT15" s="141" t="s">
        <v>40</v>
      </c>
      <c r="AU15" s="180"/>
      <c r="AV15" s="180"/>
      <c r="AW15" s="188"/>
      <c r="AX15" s="180">
        <f>IF(F16&gt;G16,1,0)</f>
        <v>0</v>
      </c>
      <c r="AY15" s="181">
        <f t="shared" si="6"/>
        <v>6</v>
      </c>
      <c r="AZ15" s="180">
        <f>IF(J16&gt;K16,1,0)</f>
        <v>1</v>
      </c>
      <c r="BA15" s="181">
        <f>IF(L16&gt;M16,1,0)</f>
        <v>1</v>
      </c>
      <c r="BB15" s="180">
        <f>IF(P16&gt;Q16,1,0)</f>
        <v>1</v>
      </c>
      <c r="BC15" s="181">
        <f>IF(R16&gt;S16,1,0)</f>
        <v>0</v>
      </c>
      <c r="BD15" s="180"/>
      <c r="BE15" s="181"/>
      <c r="BF15" s="180"/>
      <c r="BG15" s="181"/>
      <c r="BH15" s="180">
        <f>SUM(AX15:BG15)</f>
        <v>9</v>
      </c>
      <c r="BI15" s="178"/>
      <c r="BJ15" s="178">
        <f>IF(AQ15&lt;&gt;0,ROUND(AP15/AQ15,1)*10,AP15*10)</f>
        <v>8</v>
      </c>
      <c r="BK15" s="178">
        <f t="shared" si="3"/>
        <v>0.8188202247191011</v>
      </c>
      <c r="BL15" s="179" t="s">
        <v>41</v>
      </c>
      <c r="BM15" s="185"/>
      <c r="BN15" s="185"/>
    </row>
    <row r="16" spans="1:66" ht="15.6">
      <c r="A16" s="13"/>
      <c r="C16" s="14"/>
      <c r="D16" s="15"/>
      <c r="E16" s="381"/>
      <c r="F16" s="297">
        <f>R83</f>
        <v>0</v>
      </c>
      <c r="G16" s="298">
        <f>S83</f>
        <v>3</v>
      </c>
      <c r="H16" s="207">
        <f>R84</f>
        <v>0</v>
      </c>
      <c r="I16" s="208">
        <f>S84</f>
        <v>3</v>
      </c>
      <c r="J16" s="297">
        <f>R85</f>
        <v>3</v>
      </c>
      <c r="K16" s="298">
        <f>S85</f>
        <v>0</v>
      </c>
      <c r="L16" s="207">
        <f>R86</f>
        <v>3</v>
      </c>
      <c r="M16" s="208">
        <f>S86</f>
        <v>1</v>
      </c>
      <c r="N16" s="297" t="s">
        <v>6</v>
      </c>
      <c r="O16" s="298" t="s">
        <v>6</v>
      </c>
      <c r="P16" s="207">
        <f>R87</f>
        <v>3</v>
      </c>
      <c r="Q16" s="208">
        <f>S87</f>
        <v>1</v>
      </c>
      <c r="R16" s="281" t="str">
        <f>R88</f>
        <v/>
      </c>
      <c r="S16" s="242" t="str">
        <f>S88</f>
        <v/>
      </c>
      <c r="T16" s="243"/>
      <c r="U16" s="244"/>
      <c r="V16" s="33" t="str">
        <f>R90</f>
        <v/>
      </c>
      <c r="W16" s="35" t="str">
        <f>S90</f>
        <v/>
      </c>
      <c r="X16" s="36" t="str">
        <f>R91</f>
        <v/>
      </c>
      <c r="Y16" s="23" t="str">
        <f>S91</f>
        <v/>
      </c>
      <c r="Z16" s="24" t="str">
        <f>R92</f>
        <v/>
      </c>
      <c r="AA16" s="24" t="str">
        <f>S92</f>
        <v/>
      </c>
      <c r="AB16" s="24">
        <f>BI93</f>
        <v>10</v>
      </c>
      <c r="AC16" s="24">
        <f>BA93+BE93</f>
        <v>4</v>
      </c>
      <c r="AD16" s="24">
        <f>BB93+BF93</f>
        <v>0</v>
      </c>
      <c r="AE16" s="24">
        <f>BC93+BG93</f>
        <v>0</v>
      </c>
      <c r="AF16" s="24">
        <f>BD93+BH93</f>
        <v>6</v>
      </c>
      <c r="AG16" s="24">
        <f>AP16</f>
        <v>13</v>
      </c>
      <c r="AH16" s="24">
        <f>AQ16</f>
        <v>20</v>
      </c>
      <c r="AI16" s="161">
        <f>AP17</f>
        <v>12</v>
      </c>
      <c r="AJ16" s="161">
        <f>AQ17</f>
        <v>18</v>
      </c>
      <c r="AK16" s="24">
        <f>BD16</f>
        <v>4</v>
      </c>
      <c r="AL16" s="145">
        <f t="shared" si="7"/>
        <v>9</v>
      </c>
      <c r="AM16" s="145">
        <f t="shared" si="7"/>
        <v>8</v>
      </c>
      <c r="AN16" s="145">
        <f>SUM(O4,O7,O10,O13,O19,O22,O25,O28,O31,O34)</f>
        <v>4</v>
      </c>
      <c r="AO16" s="146">
        <f>SUM(N4,N7,N10,N13,N19,N22,N25,N28,N31,N34)</f>
        <v>12</v>
      </c>
      <c r="AP16" s="165">
        <f t="shared" si="1"/>
        <v>13</v>
      </c>
      <c r="AQ16" s="166">
        <f t="shared" si="1"/>
        <v>20</v>
      </c>
      <c r="AR16" s="223">
        <f>IF(AQ16=0,"",AP16/AQ16)</f>
        <v>0.65</v>
      </c>
      <c r="AS16" s="173"/>
      <c r="AT16" s="141"/>
      <c r="AU16" s="180"/>
      <c r="AV16" s="182"/>
      <c r="AW16" s="187">
        <f>AP17*10000000-AQ17*100000+BJ16+BJ15</f>
        <v>118207008</v>
      </c>
      <c r="AX16" s="180"/>
      <c r="AY16" s="181">
        <f t="shared" si="6"/>
        <v>7</v>
      </c>
      <c r="AZ16" s="180">
        <f>IF(AW16&lt;AW22,AY16,AY16-1)</f>
        <v>6</v>
      </c>
      <c r="BA16" s="181">
        <f>IF(AW16&lt;AW4,AZ16,AZ16-1)</f>
        <v>6</v>
      </c>
      <c r="BB16" s="180">
        <f>IF(AW16&lt;AW7,BA16,BA16-1)</f>
        <v>6</v>
      </c>
      <c r="BC16" s="181">
        <f>IF(AW16&lt;AW10,BB16,BB16-1)</f>
        <v>5</v>
      </c>
      <c r="BD16" s="180">
        <f>IF(AW16&lt;AW13,BC16,BC16-1)</f>
        <v>4</v>
      </c>
      <c r="BE16" s="181"/>
      <c r="BF16" s="180"/>
      <c r="BG16" s="181"/>
      <c r="BH16" s="180"/>
      <c r="BI16" s="178">
        <f>BH15+BH17</f>
        <v>15</v>
      </c>
      <c r="BJ16" s="178">
        <f>IF(AQ16&lt;&gt;0,ROUND(AP16/AQ16,1)*10000,AP16*10000)</f>
        <v>7000</v>
      </c>
      <c r="BK16" s="178">
        <f t="shared" si="3"/>
        <v>0.65</v>
      </c>
      <c r="BL16" s="179" t="s">
        <v>31</v>
      </c>
      <c r="BM16" s="185"/>
      <c r="BN16" s="185"/>
    </row>
    <row r="17" spans="1:67" ht="16.5" customHeight="1" thickBot="1">
      <c r="A17" s="13"/>
      <c r="C17" s="14"/>
      <c r="D17" s="15"/>
      <c r="E17" s="382"/>
      <c r="F17" s="301">
        <f>T83</f>
        <v>0</v>
      </c>
      <c r="G17" s="302">
        <f>U83</f>
        <v>3</v>
      </c>
      <c r="H17" s="215">
        <f>T84</f>
        <v>0</v>
      </c>
      <c r="I17" s="216">
        <f>U84</f>
        <v>3</v>
      </c>
      <c r="J17" s="301">
        <f>T85</f>
        <v>3</v>
      </c>
      <c r="K17" s="302">
        <f>U85</f>
        <v>0</v>
      </c>
      <c r="L17" s="215">
        <f>T86</f>
        <v>3</v>
      </c>
      <c r="M17" s="216">
        <f>U86</f>
        <v>0</v>
      </c>
      <c r="N17" s="301" t="s">
        <v>6</v>
      </c>
      <c r="O17" s="302" t="s">
        <v>6</v>
      </c>
      <c r="P17" s="215">
        <f>T87</f>
        <v>3</v>
      </c>
      <c r="Q17" s="216">
        <f>U87</f>
        <v>0</v>
      </c>
      <c r="R17" s="253">
        <f>T88</f>
        <v>0</v>
      </c>
      <c r="S17" s="254">
        <f>U88</f>
        <v>0</v>
      </c>
      <c r="T17" s="255"/>
      <c r="U17" s="256"/>
      <c r="V17" s="83">
        <f>T90</f>
        <v>0</v>
      </c>
      <c r="W17" s="81">
        <f>U90</f>
        <v>0</v>
      </c>
      <c r="X17" s="82">
        <f>T91</f>
        <v>0</v>
      </c>
      <c r="Y17" s="53">
        <f>U91</f>
        <v>0</v>
      </c>
      <c r="Z17" s="54">
        <f>T92</f>
        <v>0</v>
      </c>
      <c r="AA17" s="54">
        <f>U92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54">
        <f t="shared" si="7"/>
        <v>9</v>
      </c>
      <c r="AM17" s="157">
        <f t="shared" si="7"/>
        <v>6</v>
      </c>
      <c r="AN17" s="157">
        <f>SUM(O5,O8,O11,O14,O20,O23,O26,O29,O32,O35)</f>
        <v>3</v>
      </c>
      <c r="AO17" s="158">
        <f>SUM(N5,N8,N11,N14,N20,N23,N26,N29,N32,N35)</f>
        <v>12</v>
      </c>
      <c r="AP17" s="170">
        <f t="shared" si="1"/>
        <v>12</v>
      </c>
      <c r="AQ17" s="171">
        <f t="shared" si="1"/>
        <v>18</v>
      </c>
      <c r="AR17" s="224"/>
      <c r="AS17" s="174"/>
      <c r="AT17" s="201" t="s">
        <v>42</v>
      </c>
      <c r="AU17" s="189"/>
      <c r="AV17" s="189"/>
      <c r="AW17" s="190"/>
      <c r="AX17" s="189">
        <f>IF(N4&lt;O4,1,0)</f>
        <v>0</v>
      </c>
      <c r="AY17" s="181">
        <f t="shared" si="6"/>
        <v>6</v>
      </c>
      <c r="AZ17" s="189">
        <f>IF(N10&lt;O10,1,0)</f>
        <v>0</v>
      </c>
      <c r="BA17" s="191">
        <f>IF(G29=3,1,0)</f>
        <v>0</v>
      </c>
      <c r="BB17" s="189">
        <f>IF(G32=3,1,0)</f>
        <v>0</v>
      </c>
      <c r="BC17" s="191">
        <f>IF(G35=3,1,0)</f>
        <v>0</v>
      </c>
      <c r="BD17" s="180"/>
      <c r="BE17" s="181"/>
      <c r="BF17" s="180"/>
      <c r="BG17" s="181"/>
      <c r="BH17" s="180">
        <f>SUM(AX17:BG17)</f>
        <v>6</v>
      </c>
      <c r="BI17" s="178"/>
      <c r="BJ17" s="178"/>
      <c r="BK17" s="178"/>
      <c r="BL17" s="178"/>
      <c r="BM17" s="185"/>
      <c r="BN17" s="185"/>
    </row>
    <row r="18" spans="1:67" ht="15.75" customHeight="1" thickBot="1">
      <c r="A18" s="13"/>
      <c r="C18" s="14"/>
      <c r="D18" s="15"/>
      <c r="E18" s="380" t="s">
        <v>67</v>
      </c>
      <c r="F18" s="295">
        <f>P94</f>
        <v>99</v>
      </c>
      <c r="G18" s="296">
        <f>Q94</f>
        <v>81</v>
      </c>
      <c r="H18" s="205">
        <f>P95</f>
        <v>91</v>
      </c>
      <c r="I18" s="206">
        <f>Q95</f>
        <v>100</v>
      </c>
      <c r="J18" s="295">
        <f>P96</f>
        <v>75</v>
      </c>
      <c r="K18" s="296">
        <f>Q96</f>
        <v>69</v>
      </c>
      <c r="L18" s="205">
        <f>P97</f>
        <v>75</v>
      </c>
      <c r="M18" s="206">
        <f>Q97</f>
        <v>37</v>
      </c>
      <c r="N18" s="295">
        <f>P98</f>
        <v>98</v>
      </c>
      <c r="O18" s="296">
        <f>Q98</f>
        <v>42</v>
      </c>
      <c r="P18" s="205" t="s">
        <v>6</v>
      </c>
      <c r="Q18" s="206" t="s">
        <v>6</v>
      </c>
      <c r="R18" s="280" t="str">
        <f>P99</f>
        <v/>
      </c>
      <c r="S18" s="238" t="str">
        <f>Q99</f>
        <v/>
      </c>
      <c r="T18" s="239"/>
      <c r="U18" s="240"/>
      <c r="V18" s="19" t="str">
        <f>P101</f>
        <v/>
      </c>
      <c r="W18" s="21" t="str">
        <f>Q101</f>
        <v/>
      </c>
      <c r="X18" s="22" t="str">
        <f>P102</f>
        <v/>
      </c>
      <c r="Y18" s="70" t="str">
        <f>Q102</f>
        <v/>
      </c>
      <c r="Z18" s="71" t="str">
        <f>P103</f>
        <v/>
      </c>
      <c r="AA18" s="71" t="str">
        <f>Q103</f>
        <v/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51">
        <f t="shared" ref="AL18:AM20" si="8">SUM(F18,H18,J18,L18,N18,R18,T18,V18,X18,Z18)</f>
        <v>438</v>
      </c>
      <c r="AM18" s="159">
        <f t="shared" si="8"/>
        <v>329</v>
      </c>
      <c r="AN18" s="143">
        <f>SUM(Q3,Q6,Q9,Q12,Q15,Q21,Q24,Q27,Q30,Q33)</f>
        <v>349</v>
      </c>
      <c r="AO18" s="144">
        <f>SUM(P3,P6,P9,P12,P15,P21,P24,P27,P30,P33)</f>
        <v>420</v>
      </c>
      <c r="AP18" s="169">
        <f t="shared" si="1"/>
        <v>787</v>
      </c>
      <c r="AQ18" s="164">
        <f t="shared" si="1"/>
        <v>749</v>
      </c>
      <c r="AR18" s="223">
        <f>IF(AQ18=0,"",AP18/AQ18)</f>
        <v>1.0507343124165553</v>
      </c>
      <c r="AS18" s="172"/>
      <c r="AT18" s="141" t="s">
        <v>40</v>
      </c>
      <c r="AU18" s="178"/>
      <c r="AV18" s="178"/>
      <c r="AW18" s="188"/>
      <c r="AX18" s="178">
        <f>IF(F19&gt;G19,1,0)</f>
        <v>1</v>
      </c>
      <c r="AY18" s="181">
        <f t="shared" si="6"/>
        <v>6</v>
      </c>
      <c r="AZ18" s="178">
        <f>IF(J19&gt;K19,1,0)</f>
        <v>1</v>
      </c>
      <c r="BA18" s="181">
        <f>IF(L19&gt;M19,1,0)</f>
        <v>1</v>
      </c>
      <c r="BB18" s="178">
        <f>IF(N19&gt;O19,1,0)</f>
        <v>1</v>
      </c>
      <c r="BC18" s="181">
        <f>IF(R19&gt;S19,1,0)</f>
        <v>0</v>
      </c>
      <c r="BD18" s="178"/>
      <c r="BE18" s="181"/>
      <c r="BF18" s="178"/>
      <c r="BG18" s="181"/>
      <c r="BH18" s="178">
        <f>SUM(AX18:BG18)</f>
        <v>10</v>
      </c>
      <c r="BI18" s="178"/>
      <c r="BJ18" s="178">
        <f>IF(AQ18&lt;&gt;0,ROUND(AP18/AQ18,1)*10,AP18*10)</f>
        <v>11</v>
      </c>
      <c r="BK18" s="178">
        <f t="shared" si="3"/>
        <v>1.0507343124165553</v>
      </c>
      <c r="BL18" s="179" t="s">
        <v>41</v>
      </c>
      <c r="BM18" s="185"/>
      <c r="BN18" s="185"/>
    </row>
    <row r="19" spans="1:67" ht="15.75" customHeight="1">
      <c r="A19" s="13"/>
      <c r="C19" s="14"/>
      <c r="D19" s="15"/>
      <c r="E19" s="381"/>
      <c r="F19" s="297">
        <f>R94</f>
        <v>3</v>
      </c>
      <c r="G19" s="298">
        <f>S94</f>
        <v>1</v>
      </c>
      <c r="H19" s="207">
        <f>R95</f>
        <v>1</v>
      </c>
      <c r="I19" s="208">
        <f>S95</f>
        <v>3</v>
      </c>
      <c r="J19" s="297">
        <f>R96</f>
        <v>3</v>
      </c>
      <c r="K19" s="298">
        <f>S96</f>
        <v>0</v>
      </c>
      <c r="L19" s="207">
        <f>R97</f>
        <v>3</v>
      </c>
      <c r="M19" s="208">
        <f>S97</f>
        <v>0</v>
      </c>
      <c r="N19" s="297">
        <f>R98</f>
        <v>3</v>
      </c>
      <c r="O19" s="298">
        <f>S98</f>
        <v>1</v>
      </c>
      <c r="P19" s="207" t="s">
        <v>6</v>
      </c>
      <c r="Q19" s="208" t="s">
        <v>6</v>
      </c>
      <c r="R19" s="281" t="str">
        <f>R99</f>
        <v/>
      </c>
      <c r="S19" s="242" t="str">
        <f>S99</f>
        <v/>
      </c>
      <c r="T19" s="243"/>
      <c r="U19" s="244"/>
      <c r="V19" s="33" t="str">
        <f>R101</f>
        <v/>
      </c>
      <c r="W19" s="35" t="str">
        <f>S101</f>
        <v/>
      </c>
      <c r="X19" s="36" t="str">
        <f>R102</f>
        <v/>
      </c>
      <c r="Y19" s="23" t="str">
        <f>S102</f>
        <v/>
      </c>
      <c r="Z19" s="24" t="str">
        <f>R103</f>
        <v/>
      </c>
      <c r="AA19" s="24" t="str">
        <f>S103</f>
        <v/>
      </c>
      <c r="AB19" s="24">
        <f>BI104</f>
        <v>10</v>
      </c>
      <c r="AC19" s="24">
        <f>BA104+BE104</f>
        <v>5</v>
      </c>
      <c r="AD19" s="24">
        <f>BB104+BF104</f>
        <v>1</v>
      </c>
      <c r="AE19" s="24">
        <f>BC104+BG104</f>
        <v>0</v>
      </c>
      <c r="AF19" s="24">
        <f>BD104+BH104</f>
        <v>4</v>
      </c>
      <c r="AG19" s="24">
        <f>AP19</f>
        <v>20</v>
      </c>
      <c r="AH19" s="24">
        <f>AQ19</f>
        <v>17</v>
      </c>
      <c r="AI19" s="161">
        <f>AP20</f>
        <v>17</v>
      </c>
      <c r="AJ19" s="161">
        <f>AQ20</f>
        <v>13</v>
      </c>
      <c r="AK19" s="24">
        <f>BD19</f>
        <v>3</v>
      </c>
      <c r="AL19" s="145">
        <f t="shared" si="8"/>
        <v>13</v>
      </c>
      <c r="AM19" s="145">
        <f t="shared" si="8"/>
        <v>5</v>
      </c>
      <c r="AN19" s="145">
        <f>SUM(Q4,Q7,Q10,Q13,Q16,Q22,Q25,Q28,Q31,Q34)</f>
        <v>7</v>
      </c>
      <c r="AO19" s="146">
        <f>SUM(P4,P7,P10,P13,P16,P22,P25,P28,P31,P34)</f>
        <v>12</v>
      </c>
      <c r="AP19" s="165">
        <f t="shared" si="1"/>
        <v>20</v>
      </c>
      <c r="AQ19" s="166">
        <f t="shared" si="1"/>
        <v>17</v>
      </c>
      <c r="AR19" s="223">
        <f>IF(AQ19=0,"",AP19/AQ19)</f>
        <v>1.1764705882352942</v>
      </c>
      <c r="AS19" s="173"/>
      <c r="AT19" s="141"/>
      <c r="AU19" s="178"/>
      <c r="AV19" s="183"/>
      <c r="AW19" s="187">
        <f>AP20*10000000-AQ20*100000+BJ19+BJ18</f>
        <v>168712011</v>
      </c>
      <c r="AX19" s="178"/>
      <c r="AY19" s="181">
        <f t="shared" si="6"/>
        <v>6</v>
      </c>
      <c r="AZ19" s="178">
        <f>IF(AW19&lt;AW4,AY19,AY19-1)</f>
        <v>6</v>
      </c>
      <c r="BA19" s="181">
        <f>IF(AW19&lt;AW7,AZ19,AZ19-1)</f>
        <v>6</v>
      </c>
      <c r="BB19" s="178">
        <f>IF(AW19&lt;AW10,BA19,BA19-1)</f>
        <v>5</v>
      </c>
      <c r="BC19" s="181">
        <f>IF(AW19&lt;AW13,BB19,BB19-1)</f>
        <v>4</v>
      </c>
      <c r="BD19" s="178">
        <f>IF(AW19&lt;AW16,BC19,BC19-1)</f>
        <v>3</v>
      </c>
      <c r="BE19" s="181"/>
      <c r="BF19" s="178"/>
      <c r="BG19" s="181"/>
      <c r="BH19" s="178"/>
      <c r="BI19" s="178">
        <f>BH18+BH20</f>
        <v>18</v>
      </c>
      <c r="BJ19" s="178">
        <f>IF(AQ19&lt;&gt;0,ROUND(AP19/AQ19,1)*10000,AP19*10000)</f>
        <v>12000</v>
      </c>
      <c r="BK19" s="178">
        <f t="shared" si="3"/>
        <v>1.1764705882352942</v>
      </c>
      <c r="BL19" s="179" t="s">
        <v>31</v>
      </c>
      <c r="BM19" s="185"/>
      <c r="BN19" s="185"/>
    </row>
    <row r="20" spans="1:67" ht="16.5" customHeight="1" thickBot="1">
      <c r="A20" s="13"/>
      <c r="C20" s="14"/>
      <c r="D20" s="15"/>
      <c r="E20" s="382"/>
      <c r="F20" s="301">
        <f>T94</f>
        <v>3</v>
      </c>
      <c r="G20" s="302">
        <f>U94</f>
        <v>0</v>
      </c>
      <c r="H20" s="215">
        <f>T95</f>
        <v>0</v>
      </c>
      <c r="I20" s="216">
        <f>U95</f>
        <v>3</v>
      </c>
      <c r="J20" s="301">
        <f>T96</f>
        <v>3</v>
      </c>
      <c r="K20" s="302">
        <f>U96</f>
        <v>0</v>
      </c>
      <c r="L20" s="215">
        <f>T97</f>
        <v>3</v>
      </c>
      <c r="M20" s="216">
        <f>U97</f>
        <v>0</v>
      </c>
      <c r="N20" s="301">
        <f>T98</f>
        <v>3</v>
      </c>
      <c r="O20" s="302">
        <f>U98</f>
        <v>0</v>
      </c>
      <c r="P20" s="215" t="s">
        <v>6</v>
      </c>
      <c r="Q20" s="216" t="s">
        <v>6</v>
      </c>
      <c r="R20" s="253">
        <f>T99</f>
        <v>0</v>
      </c>
      <c r="S20" s="254">
        <f>U99</f>
        <v>0</v>
      </c>
      <c r="T20" s="255"/>
      <c r="U20" s="256"/>
      <c r="V20" s="83">
        <f>T101</f>
        <v>0</v>
      </c>
      <c r="W20" s="81">
        <f>U101</f>
        <v>0</v>
      </c>
      <c r="X20" s="82">
        <f>T102</f>
        <v>0</v>
      </c>
      <c r="Y20" s="53">
        <f>U102</f>
        <v>0</v>
      </c>
      <c r="Z20" s="54">
        <f>T103</f>
        <v>0</v>
      </c>
      <c r="AA20" s="54">
        <f>U103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154">
        <f t="shared" si="8"/>
        <v>12</v>
      </c>
      <c r="AM20" s="157">
        <f t="shared" si="8"/>
        <v>3</v>
      </c>
      <c r="AN20" s="157">
        <f>SUM(Q5,Q8,Q11,Q14,Q17,Q23,Q26,Q29,Q32,Q35)</f>
        <v>5</v>
      </c>
      <c r="AO20" s="158">
        <f>SUM(P5,P8,P11,P14,P17,P23,P26,P29,P32,P35)</f>
        <v>10</v>
      </c>
      <c r="AP20" s="170">
        <f t="shared" si="1"/>
        <v>17</v>
      </c>
      <c r="AQ20" s="171">
        <f t="shared" si="1"/>
        <v>13</v>
      </c>
      <c r="AR20" s="224"/>
      <c r="AS20" s="174"/>
      <c r="AT20" s="201" t="s">
        <v>42</v>
      </c>
      <c r="AU20" s="189"/>
      <c r="AV20" s="189"/>
      <c r="AW20" s="190"/>
      <c r="AX20" s="189">
        <f>IF(P4&lt;Q4,1,0)</f>
        <v>1</v>
      </c>
      <c r="AY20" s="181">
        <f t="shared" si="6"/>
        <v>6</v>
      </c>
      <c r="AZ20" s="189">
        <f>IF(P10&lt;Q10,1,0)</f>
        <v>0</v>
      </c>
      <c r="BA20" s="191">
        <f>IF(P13&lt;Q13,1,0)</f>
        <v>1</v>
      </c>
      <c r="BB20" s="189">
        <f>IF(T4&lt;U4,1,0)</f>
        <v>0</v>
      </c>
      <c r="BC20" s="191">
        <f>IF(T4&lt;U4,1,0)</f>
        <v>0</v>
      </c>
      <c r="BD20" s="189"/>
      <c r="BE20" s="181"/>
      <c r="BF20" s="178"/>
      <c r="BG20" s="181"/>
      <c r="BH20" s="178">
        <f>SUM(AX20:BG20)</f>
        <v>8</v>
      </c>
      <c r="BI20" s="178"/>
      <c r="BJ20" s="178"/>
      <c r="BK20" s="178"/>
      <c r="BL20" s="178"/>
      <c r="BM20" s="185"/>
      <c r="BN20" s="185"/>
    </row>
    <row r="21" spans="1:67" ht="15.75" hidden="1" customHeight="1" thickBot="1">
      <c r="A21" s="13"/>
      <c r="C21" s="14"/>
      <c r="D21" s="15"/>
      <c r="E21" s="380"/>
      <c r="F21" s="295" t="str">
        <f>P105</f>
        <v/>
      </c>
      <c r="G21" s="296" t="str">
        <f>Q105</f>
        <v/>
      </c>
      <c r="H21" s="205" t="str">
        <f>P106</f>
        <v/>
      </c>
      <c r="I21" s="206" t="str">
        <f>Q106</f>
        <v/>
      </c>
      <c r="J21" s="295" t="str">
        <f>P107</f>
        <v/>
      </c>
      <c r="K21" s="296" t="str">
        <f>Q107</f>
        <v/>
      </c>
      <c r="L21" s="205" t="str">
        <f>P108</f>
        <v/>
      </c>
      <c r="M21" s="206" t="str">
        <f>Q108</f>
        <v/>
      </c>
      <c r="N21" s="295" t="str">
        <f>P109</f>
        <v/>
      </c>
      <c r="O21" s="296" t="str">
        <f>Q109</f>
        <v/>
      </c>
      <c r="P21" s="260" t="str">
        <f>P110</f>
        <v/>
      </c>
      <c r="Q21" s="261" t="str">
        <f>Q110</f>
        <v/>
      </c>
      <c r="R21" s="295" t="s">
        <v>6</v>
      </c>
      <c r="S21" s="311" t="s">
        <v>6</v>
      </c>
      <c r="T21" s="239"/>
      <c r="U21" s="240"/>
      <c r="V21" s="19" t="str">
        <f>P112</f>
        <v/>
      </c>
      <c r="W21" s="21" t="str">
        <f>Q112</f>
        <v/>
      </c>
      <c r="X21" s="22" t="str">
        <f>P113</f>
        <v/>
      </c>
      <c r="Y21" s="70" t="str">
        <f>Q113</f>
        <v/>
      </c>
      <c r="Z21" s="71" t="str">
        <f>P114</f>
        <v/>
      </c>
      <c r="AA21" s="71" t="str">
        <f>Q114</f>
        <v/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51">
        <f t="shared" ref="AL21:AM23" si="9">SUM(F21,H21,J21,L21,N21,P21,T21,V21,X21,Z21)</f>
        <v>0</v>
      </c>
      <c r="AM21" s="143">
        <f t="shared" si="9"/>
        <v>0</v>
      </c>
      <c r="AN21" s="143">
        <f>SUM(S3,S6,S9,S12,S15,S18,S24,S27,S30,S33)</f>
        <v>0</v>
      </c>
      <c r="AO21" s="144">
        <f>SUM(R3,R6,R9,R12,R15,R18,R24,R27,R30,R33)</f>
        <v>0</v>
      </c>
      <c r="AP21" s="169">
        <f t="shared" si="1"/>
        <v>0</v>
      </c>
      <c r="AQ21" s="164">
        <f t="shared" si="1"/>
        <v>0</v>
      </c>
      <c r="AR21" s="223" t="str">
        <f>IF(AQ21=0,"",AP21/AQ21)</f>
        <v/>
      </c>
      <c r="AS21" s="172"/>
      <c r="AT21" s="141" t="s">
        <v>40</v>
      </c>
      <c r="AU21" s="180"/>
      <c r="AV21" s="180"/>
      <c r="AW21" s="188"/>
      <c r="AX21" s="180">
        <f>IF(F22&gt;G22,1,0)</f>
        <v>0</v>
      </c>
      <c r="AY21" s="181">
        <f t="shared" si="6"/>
        <v>6</v>
      </c>
      <c r="AZ21" s="180">
        <f>IF(J22&gt;K22,1,0)</f>
        <v>0</v>
      </c>
      <c r="BA21" s="181">
        <f>IF(L22&gt;M22,1,0)</f>
        <v>0</v>
      </c>
      <c r="BB21" s="180">
        <f>IF(N22&lt;O22,1,0)</f>
        <v>0</v>
      </c>
      <c r="BC21" s="181">
        <f>IF(P22&lt;Q22,1,0)</f>
        <v>0</v>
      </c>
      <c r="BD21" s="180"/>
      <c r="BE21" s="181"/>
      <c r="BF21" s="180"/>
      <c r="BG21" s="181"/>
      <c r="BH21" s="180">
        <f>SUM(AX21:BG21)</f>
        <v>6</v>
      </c>
      <c r="BI21" s="178"/>
      <c r="BJ21" s="178">
        <f>IF(AQ21&lt;&gt;0,ROUND(AP21/AQ21,1)*10,AP21*10)</f>
        <v>0</v>
      </c>
      <c r="BK21" s="178">
        <f t="shared" si="3"/>
        <v>0</v>
      </c>
      <c r="BL21" s="179" t="s">
        <v>41</v>
      </c>
      <c r="BM21" s="185"/>
      <c r="BN21" s="185"/>
    </row>
    <row r="22" spans="1:67" ht="15.75" hidden="1" customHeight="1" thickBot="1">
      <c r="A22" s="13"/>
      <c r="C22" s="14"/>
      <c r="D22" s="15"/>
      <c r="E22" s="381"/>
      <c r="F22" s="297" t="str">
        <f>R105</f>
        <v/>
      </c>
      <c r="G22" s="298" t="str">
        <f>S105</f>
        <v/>
      </c>
      <c r="H22" s="207" t="str">
        <f>R106</f>
        <v/>
      </c>
      <c r="I22" s="208" t="str">
        <f>S106</f>
        <v/>
      </c>
      <c r="J22" s="297" t="str">
        <f>R107</f>
        <v/>
      </c>
      <c r="K22" s="298" t="str">
        <f>S107</f>
        <v/>
      </c>
      <c r="L22" s="207" t="str">
        <f>R108</f>
        <v/>
      </c>
      <c r="M22" s="208" t="str">
        <f>S108</f>
        <v/>
      </c>
      <c r="N22" s="297" t="str">
        <f>R109</f>
        <v/>
      </c>
      <c r="O22" s="298" t="str">
        <f>S109</f>
        <v/>
      </c>
      <c r="P22" s="262" t="str">
        <f>R110</f>
        <v/>
      </c>
      <c r="Q22" s="263" t="str">
        <f>S110</f>
        <v/>
      </c>
      <c r="R22" s="297" t="s">
        <v>6</v>
      </c>
      <c r="S22" s="312" t="s">
        <v>6</v>
      </c>
      <c r="T22" s="243"/>
      <c r="U22" s="244"/>
      <c r="V22" s="33" t="str">
        <f>R112</f>
        <v/>
      </c>
      <c r="W22" s="35" t="str">
        <f>S112</f>
        <v/>
      </c>
      <c r="X22" s="36" t="str">
        <f>R113</f>
        <v/>
      </c>
      <c r="Y22" s="23" t="str">
        <f>S113</f>
        <v/>
      </c>
      <c r="Z22" s="24" t="str">
        <f>R114</f>
        <v/>
      </c>
      <c r="AA22" s="24" t="str">
        <f>S114</f>
        <v/>
      </c>
      <c r="AB22" s="24">
        <f>BI115</f>
        <v>0</v>
      </c>
      <c r="AC22" s="24">
        <f>BA115+BE115</f>
        <v>0</v>
      </c>
      <c r="AD22" s="24">
        <f>BB115+BF115</f>
        <v>0</v>
      </c>
      <c r="AE22" s="24">
        <f>BC115+BG115</f>
        <v>0</v>
      </c>
      <c r="AF22" s="24">
        <f>BD115+BH115</f>
        <v>0</v>
      </c>
      <c r="AG22" s="24">
        <f>AP22</f>
        <v>0</v>
      </c>
      <c r="AH22" s="24">
        <f>AQ22</f>
        <v>0</v>
      </c>
      <c r="AI22" s="161">
        <f>AP23</f>
        <v>0</v>
      </c>
      <c r="AJ22" s="161">
        <f>AQ23</f>
        <v>0</v>
      </c>
      <c r="AK22" s="24">
        <f>BD22</f>
        <v>7</v>
      </c>
      <c r="AL22" s="142">
        <f t="shared" si="9"/>
        <v>0</v>
      </c>
      <c r="AM22" s="142">
        <f t="shared" si="9"/>
        <v>0</v>
      </c>
      <c r="AN22" s="145">
        <f>SUM(S4,S7,S10,S13,S16,S19,S25,S28,S31,S34)</f>
        <v>0</v>
      </c>
      <c r="AO22" s="146">
        <f>SUM(R4,R7,R10,R13,R16,R19,R25,R28,R31,R34)</f>
        <v>0</v>
      </c>
      <c r="AP22" s="165">
        <f t="shared" si="1"/>
        <v>0</v>
      </c>
      <c r="AQ22" s="166">
        <f t="shared" si="1"/>
        <v>0</v>
      </c>
      <c r="AR22" s="223" t="str">
        <f>IF(AQ22=0,"",AP22/AQ22)</f>
        <v/>
      </c>
      <c r="AS22" s="173"/>
      <c r="AT22" s="141"/>
      <c r="AU22" s="180"/>
      <c r="AV22" s="182"/>
      <c r="AW22" s="187">
        <f>AP23*10000000-AQ23*100000+BJ22+BJ21</f>
        <v>0</v>
      </c>
      <c r="AX22" s="180"/>
      <c r="AY22" s="181">
        <f>IF(AW22&lt;AW4,7,6)</f>
        <v>7</v>
      </c>
      <c r="AZ22" s="180">
        <f>IF(AW22&lt;AW7,AY22,AY22-1)</f>
        <v>7</v>
      </c>
      <c r="BA22" s="181">
        <f>IF(AW22&lt;AW10,AZ22,AZ22-1)</f>
        <v>7</v>
      </c>
      <c r="BB22" s="180">
        <f>IF(AW22&lt;AW13,BA22,BA22-1)</f>
        <v>7</v>
      </c>
      <c r="BC22" s="181">
        <f>IF(AW22&lt;AW16,BB22,BB22-1)</f>
        <v>7</v>
      </c>
      <c r="BD22" s="180">
        <f>IF(AW22&lt;AW19,BC22,BC22-1)</f>
        <v>7</v>
      </c>
      <c r="BE22" s="181"/>
      <c r="BF22" s="180"/>
      <c r="BG22" s="181"/>
      <c r="BH22" s="180"/>
      <c r="BI22" s="178">
        <f>BH21+BH23</f>
        <v>12</v>
      </c>
      <c r="BJ22" s="178">
        <f>IF(AQ22&lt;&gt;0,ROUND(AP22/AQ22,1)*10000,AP22*10000)</f>
        <v>0</v>
      </c>
      <c r="BK22" s="178">
        <f t="shared" si="3"/>
        <v>0</v>
      </c>
      <c r="BL22" s="179" t="s">
        <v>31</v>
      </c>
      <c r="BM22" s="185"/>
      <c r="BN22" s="185"/>
      <c r="BO22" s="185"/>
    </row>
    <row r="23" spans="1:67" ht="16.5" hidden="1" customHeight="1" thickBot="1">
      <c r="A23" s="13"/>
      <c r="C23" s="14"/>
      <c r="D23" s="15"/>
      <c r="E23" s="382"/>
      <c r="F23" s="314">
        <f>T105</f>
        <v>0</v>
      </c>
      <c r="G23" s="300">
        <f>U105</f>
        <v>0</v>
      </c>
      <c r="H23" s="46">
        <f>T106</f>
        <v>0</v>
      </c>
      <c r="I23" s="49">
        <f>U106</f>
        <v>0</v>
      </c>
      <c r="J23" s="314">
        <f>T107</f>
        <v>0</v>
      </c>
      <c r="K23" s="300">
        <f>U107</f>
        <v>0</v>
      </c>
      <c r="L23" s="46">
        <f>T108</f>
        <v>0</v>
      </c>
      <c r="M23" s="49">
        <f>U108</f>
        <v>0</v>
      </c>
      <c r="N23" s="314">
        <f>T109</f>
        <v>0</v>
      </c>
      <c r="O23" s="300">
        <f>U109</f>
        <v>0</v>
      </c>
      <c r="P23" s="264">
        <f>T110</f>
        <v>0</v>
      </c>
      <c r="Q23" s="265">
        <f>U110</f>
        <v>0</v>
      </c>
      <c r="R23" s="314" t="s">
        <v>6</v>
      </c>
      <c r="S23" s="313" t="s">
        <v>6</v>
      </c>
      <c r="T23" s="247"/>
      <c r="U23" s="248"/>
      <c r="V23" s="48">
        <f>T112</f>
        <v>0</v>
      </c>
      <c r="W23" s="50">
        <f>U112</f>
        <v>0</v>
      </c>
      <c r="X23" s="52">
        <f>T113</f>
        <v>0</v>
      </c>
      <c r="Y23" s="53">
        <f>U113</f>
        <v>0</v>
      </c>
      <c r="Z23" s="54">
        <f>T114</f>
        <v>0</v>
      </c>
      <c r="AA23" s="54">
        <f>U114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147">
        <f t="shared" si="9"/>
        <v>0</v>
      </c>
      <c r="AM23" s="160">
        <f t="shared" si="9"/>
        <v>0</v>
      </c>
      <c r="AN23" s="148">
        <f>SUM(S5,S8,S11,S14,S17,S20,S26,S29,S32,S35)</f>
        <v>0</v>
      </c>
      <c r="AO23" s="149">
        <f>SUM(R5,R8,R11,R14,R17,R20,R26,R29,R32,R35)</f>
        <v>0</v>
      </c>
      <c r="AP23" s="167">
        <f t="shared" si="1"/>
        <v>0</v>
      </c>
      <c r="AQ23" s="198">
        <f t="shared" si="1"/>
        <v>0</v>
      </c>
      <c r="AR23" s="226"/>
      <c r="AS23" s="150"/>
      <c r="AT23" s="201" t="s">
        <v>42</v>
      </c>
      <c r="AU23" s="189"/>
      <c r="AV23" s="189"/>
      <c r="AW23" s="190"/>
      <c r="AX23" s="189">
        <f>IF(R4&lt;S4,1,0)</f>
        <v>0</v>
      </c>
      <c r="AY23" s="181">
        <f t="shared" si="6"/>
        <v>6</v>
      </c>
      <c r="AZ23" s="189">
        <f>IF(R10&lt;S10,1,0)</f>
        <v>0</v>
      </c>
      <c r="BA23" s="191">
        <f>IF(R13&lt;S13,1,0)</f>
        <v>0</v>
      </c>
      <c r="BB23" s="189">
        <f>IF(R16&lt;S16,1,0)</f>
        <v>0</v>
      </c>
      <c r="BC23" s="191">
        <f>IF(R19&lt;S19,1,0)</f>
        <v>0</v>
      </c>
      <c r="BD23" s="189"/>
      <c r="BE23" s="181"/>
      <c r="BF23" s="180"/>
      <c r="BG23" s="181"/>
      <c r="BH23" s="180">
        <f>SUM(AX23:BG23)</f>
        <v>6</v>
      </c>
      <c r="BI23" s="178"/>
      <c r="BJ23" s="178"/>
      <c r="BK23" s="178"/>
      <c r="BL23" s="178"/>
      <c r="BM23" s="185"/>
      <c r="BN23" s="185"/>
    </row>
    <row r="24" spans="1:67" ht="15.75" hidden="1" customHeight="1" thickBot="1">
      <c r="A24" s="13"/>
      <c r="C24" s="14"/>
      <c r="D24" s="15"/>
      <c r="E24" s="379"/>
      <c r="F24" s="64" t="str">
        <f>P116</f>
        <v/>
      </c>
      <c r="G24" s="65" t="str">
        <f>Q116</f>
        <v/>
      </c>
      <c r="H24" s="62" t="str">
        <f>P117</f>
        <v/>
      </c>
      <c r="I24" s="63" t="str">
        <f>Q117</f>
        <v/>
      </c>
      <c r="J24" s="64" t="str">
        <f>P118</f>
        <v/>
      </c>
      <c r="K24" s="65" t="str">
        <f>Q118</f>
        <v/>
      </c>
      <c r="L24" s="62" t="str">
        <f>P119</f>
        <v/>
      </c>
      <c r="M24" s="63" t="str">
        <f>Q119</f>
        <v/>
      </c>
      <c r="N24" s="64" t="str">
        <f>P120</f>
        <v/>
      </c>
      <c r="O24" s="65" t="str">
        <f>Q120</f>
        <v/>
      </c>
      <c r="P24" s="62" t="str">
        <f>P121</f>
        <v/>
      </c>
      <c r="Q24" s="63" t="str">
        <f>Q121</f>
        <v/>
      </c>
      <c r="R24" s="64" t="str">
        <f>P122</f>
        <v/>
      </c>
      <c r="S24" s="66" t="str">
        <f>Q122</f>
        <v/>
      </c>
      <c r="T24" s="67" t="s">
        <v>6</v>
      </c>
      <c r="U24" s="68" t="s">
        <v>6</v>
      </c>
      <c r="V24" s="69" t="str">
        <f>P123</f>
        <v/>
      </c>
      <c r="W24" s="66" t="str">
        <f>Q123</f>
        <v/>
      </c>
      <c r="X24" s="67" t="str">
        <f>P124</f>
        <v/>
      </c>
      <c r="Y24" s="70" t="str">
        <f>Q124</f>
        <v/>
      </c>
      <c r="Z24" s="71" t="str">
        <f>P125</f>
        <v/>
      </c>
      <c r="AA24" s="71" t="str">
        <f>Q125</f>
        <v/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2">
        <f t="shared" ref="AL24:AM26" si="10">SUM(F24,H24,J24,L24,N24,P24,R24,V24,X24,Z24)</f>
        <v>0</v>
      </c>
      <c r="AM24" s="73">
        <f t="shared" si="10"/>
        <v>0</v>
      </c>
      <c r="AN24" s="72">
        <f>SUM(U3,U6,U9,U12,U15,U18,U21,U27,U30,U33)</f>
        <v>0</v>
      </c>
      <c r="AO24" s="74">
        <f>SUM(T3,T6,T9,T12,T15,T18,T21,T27,T30,T33)</f>
        <v>0</v>
      </c>
      <c r="AP24" s="85">
        <f t="shared" si="1"/>
        <v>0</v>
      </c>
      <c r="AQ24" s="86">
        <f t="shared" si="1"/>
        <v>0</v>
      </c>
      <c r="AR24" s="186" t="str">
        <f>IF(AQ24=0,"",AP24/AQ24)</f>
        <v/>
      </c>
      <c r="AS24" s="26">
        <f>BH25</f>
        <v>3</v>
      </c>
      <c r="AT24" s="202" t="s">
        <v>40</v>
      </c>
      <c r="AU24" s="14">
        <f>AP26*100-AQ26</f>
        <v>0</v>
      </c>
      <c r="AV24" s="14">
        <f>AR25</f>
        <v>0</v>
      </c>
      <c r="AW24" s="27"/>
      <c r="AX24" s="14">
        <f>IF(F25&gt;G25,1,0)</f>
        <v>0</v>
      </c>
      <c r="AY24" s="181">
        <f t="shared" si="6"/>
        <v>6</v>
      </c>
      <c r="AZ24" s="14">
        <f>IF(J25&gt;K25,1,0)</f>
        <v>0</v>
      </c>
      <c r="BA24" s="28">
        <f>IF(L25&gt;M25,1,0)</f>
        <v>0</v>
      </c>
      <c r="BB24" s="14">
        <f>IF(N25&gt;O25,1,0)</f>
        <v>0</v>
      </c>
      <c r="BC24" s="28">
        <f>IF(P25&gt;Q25,1,0)</f>
        <v>0</v>
      </c>
      <c r="BD24" s="14">
        <f>IF(R25&gt;S25,1,0)</f>
        <v>0</v>
      </c>
      <c r="BE24" s="28">
        <f>IF(V25&gt;W25,1,0)</f>
        <v>0</v>
      </c>
      <c r="BF24" s="14">
        <f>IF(X25&gt;Y25,1,0)</f>
        <v>0</v>
      </c>
      <c r="BG24" s="28">
        <f>IF(Z25&gt;AA25,1,0)</f>
        <v>0</v>
      </c>
      <c r="BH24" s="14">
        <f>SUM(AX24:BG24)</f>
        <v>6</v>
      </c>
      <c r="BI24" s="14"/>
      <c r="BJ24" s="14">
        <f>IF(AQ24&lt;&gt;0,ROUND(AP24/AQ24,1)*10,0)</f>
        <v>0</v>
      </c>
      <c r="BK24" s="14">
        <f t="shared" si="3"/>
        <v>0</v>
      </c>
      <c r="BL24" s="12" t="s">
        <v>41</v>
      </c>
    </row>
    <row r="25" spans="1:67" ht="15.75" hidden="1" customHeight="1" thickBot="1">
      <c r="A25" s="13"/>
      <c r="C25" s="14"/>
      <c r="D25" s="15"/>
      <c r="E25" s="379"/>
      <c r="F25" s="29" t="str">
        <f>R116</f>
        <v/>
      </c>
      <c r="G25" s="30" t="str">
        <f>S116</f>
        <v/>
      </c>
      <c r="H25" s="31" t="str">
        <f>R117</f>
        <v/>
      </c>
      <c r="I25" s="34" t="str">
        <f>S117</f>
        <v/>
      </c>
      <c r="J25" s="29" t="str">
        <f>R118</f>
        <v/>
      </c>
      <c r="K25" s="30" t="str">
        <f>S118</f>
        <v/>
      </c>
      <c r="L25" s="31" t="str">
        <f>R119</f>
        <v/>
      </c>
      <c r="M25" s="34" t="str">
        <f>S119</f>
        <v/>
      </c>
      <c r="N25" s="29" t="str">
        <f>R120</f>
        <v/>
      </c>
      <c r="O25" s="30" t="str">
        <f>S120</f>
        <v/>
      </c>
      <c r="P25" s="31" t="str">
        <f>R121</f>
        <v/>
      </c>
      <c r="Q25" s="34" t="str">
        <f>S121</f>
        <v/>
      </c>
      <c r="R25" s="29" t="str">
        <f>R122</f>
        <v/>
      </c>
      <c r="S25" s="35" t="str">
        <f>S122</f>
        <v/>
      </c>
      <c r="T25" s="36" t="s">
        <v>6</v>
      </c>
      <c r="U25" s="32" t="s">
        <v>6</v>
      </c>
      <c r="V25" s="33" t="str">
        <f>R123</f>
        <v/>
      </c>
      <c r="W25" s="35" t="str">
        <f>S123</f>
        <v/>
      </c>
      <c r="X25" s="36" t="str">
        <f>R124</f>
        <v/>
      </c>
      <c r="Y25" s="23" t="str">
        <f>S124</f>
        <v/>
      </c>
      <c r="Z25" s="24" t="str">
        <f>R125</f>
        <v/>
      </c>
      <c r="AA25" s="24" t="str">
        <f>S125</f>
        <v/>
      </c>
      <c r="AB25" s="24">
        <f>BI126</f>
        <v>0</v>
      </c>
      <c r="AC25" s="24">
        <f>BA126+BE126</f>
        <v>0</v>
      </c>
      <c r="AD25" s="24">
        <f>BB126+BF126</f>
        <v>0</v>
      </c>
      <c r="AE25" s="24">
        <f>BC126+BG126</f>
        <v>0</v>
      </c>
      <c r="AF25" s="24">
        <f>BD126+BH126</f>
        <v>0</v>
      </c>
      <c r="AG25" s="24">
        <f>AP25</f>
        <v>0</v>
      </c>
      <c r="AH25" s="24">
        <f>AQ25</f>
        <v>0</v>
      </c>
      <c r="AI25" s="24">
        <f>AP26</f>
        <v>0</v>
      </c>
      <c r="AJ25" s="24">
        <f>AQ26</f>
        <v>0</v>
      </c>
      <c r="AK25" s="24">
        <f>AS24</f>
        <v>3</v>
      </c>
      <c r="AL25" s="37">
        <f t="shared" si="10"/>
        <v>0</v>
      </c>
      <c r="AM25" s="37">
        <f t="shared" si="10"/>
        <v>0</v>
      </c>
      <c r="AN25" s="37">
        <f>SUM(U4,U7,U10,U13,U16,U19,U22,U28,U31,U34)</f>
        <v>0</v>
      </c>
      <c r="AO25" s="38">
        <f>SUM(T4,T7,T10,T13,T16,T19,T22,T28,T31,T34)</f>
        <v>0</v>
      </c>
      <c r="AP25" s="39">
        <f t="shared" si="1"/>
        <v>0</v>
      </c>
      <c r="AQ25" s="40">
        <f t="shared" si="1"/>
        <v>0</v>
      </c>
      <c r="AR25" s="41">
        <f>AP25-AQ25</f>
        <v>0</v>
      </c>
      <c r="AS25" s="42"/>
      <c r="AU25" s="14"/>
      <c r="AV25" s="75"/>
      <c r="AW25" s="43">
        <f>AP26*100000000-AQ26*10000000+BJ25+BJ24</f>
        <v>0</v>
      </c>
      <c r="AX25" s="14"/>
      <c r="AY25" s="181">
        <f t="shared" si="6"/>
        <v>6</v>
      </c>
      <c r="AZ25" s="14">
        <f>IF(AW25&lt;AW31,AY25,AY25-1)</f>
        <v>5</v>
      </c>
      <c r="BA25" s="28">
        <f>IF(AW25&lt;AW34,AZ25,AZ25-1)</f>
        <v>4</v>
      </c>
      <c r="BB25" s="14">
        <f>IF(AW25&lt;AW4,BA25,BA25-1)</f>
        <v>4</v>
      </c>
      <c r="BC25" s="28">
        <f>IF(AW25&lt;AW7,BB25,BB25-1)</f>
        <v>4</v>
      </c>
      <c r="BD25" s="14">
        <f>IF(AW25&lt;AW10,BC25,BC25-1)</f>
        <v>4</v>
      </c>
      <c r="BE25" s="28">
        <f>IF(AW25&lt;AW13,BD25,BD25-1)</f>
        <v>4</v>
      </c>
      <c r="BF25" s="14">
        <f>IF(AW25&lt;AW16,BE25,BE25-1)</f>
        <v>4</v>
      </c>
      <c r="BG25" s="28">
        <f>IF(AW25&lt;AW19,BF25,BF25-1)</f>
        <v>4</v>
      </c>
      <c r="BH25" s="14">
        <f>IF(AW25&lt;AW22,BG25,BG25-1)</f>
        <v>3</v>
      </c>
      <c r="BI25" s="14">
        <f>BH24+BH26</f>
        <v>12</v>
      </c>
      <c r="BJ25" s="14">
        <f>IF(AQ25&lt;&gt;0,ROUND(AP25/AQ25,1)*10000,0)</f>
        <v>0</v>
      </c>
      <c r="BK25" s="14">
        <f t="shared" si="3"/>
        <v>0</v>
      </c>
      <c r="BL25" s="12" t="s">
        <v>31</v>
      </c>
    </row>
    <row r="26" spans="1:67" ht="16.5" hidden="1" customHeight="1" thickBot="1">
      <c r="A26" s="13"/>
      <c r="C26" s="14"/>
      <c r="D26" s="15"/>
      <c r="E26" s="379"/>
      <c r="F26" s="44">
        <f>T116</f>
        <v>0</v>
      </c>
      <c r="G26" s="45">
        <f>U116</f>
        <v>0</v>
      </c>
      <c r="H26" s="46">
        <f>T117</f>
        <v>0</v>
      </c>
      <c r="I26" s="49">
        <f>U117</f>
        <v>0</v>
      </c>
      <c r="J26" s="44">
        <f>T118</f>
        <v>0</v>
      </c>
      <c r="K26" s="45">
        <f>U118</f>
        <v>0</v>
      </c>
      <c r="L26" s="46">
        <f>T119</f>
        <v>0</v>
      </c>
      <c r="M26" s="49">
        <f>U119</f>
        <v>0</v>
      </c>
      <c r="N26" s="44">
        <f>T120</f>
        <v>0</v>
      </c>
      <c r="O26" s="45">
        <f>U120</f>
        <v>0</v>
      </c>
      <c r="P26" s="46">
        <f>T121</f>
        <v>0</v>
      </c>
      <c r="Q26" s="49">
        <f>U121</f>
        <v>0</v>
      </c>
      <c r="R26" s="44">
        <f>T122</f>
        <v>0</v>
      </c>
      <c r="S26" s="50">
        <f>U122</f>
        <v>0</v>
      </c>
      <c r="T26" s="51" t="s">
        <v>6</v>
      </c>
      <c r="U26" s="47" t="s">
        <v>6</v>
      </c>
      <c r="V26" s="48">
        <f>T123</f>
        <v>0</v>
      </c>
      <c r="W26" s="50">
        <f>U123</f>
        <v>0</v>
      </c>
      <c r="X26" s="52">
        <f>T124</f>
        <v>0</v>
      </c>
      <c r="Y26" s="53">
        <f>U124</f>
        <v>0</v>
      </c>
      <c r="Z26" s="54">
        <f>T125</f>
        <v>0</v>
      </c>
      <c r="AA26" s="54">
        <f>U125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6">
        <f t="shared" si="10"/>
        <v>0</v>
      </c>
      <c r="AM26" s="56">
        <f t="shared" si="10"/>
        <v>0</v>
      </c>
      <c r="AN26" s="56">
        <f>SUM(U5,U8,U11,U14,U17,U20,U23,U29,U32,U35)</f>
        <v>0</v>
      </c>
      <c r="AO26" s="57">
        <f>SUM(T5,T8,T11,T14,T17,T20,T23,T29,T32,T35)</f>
        <v>0</v>
      </c>
      <c r="AP26" s="58">
        <f t="shared" si="1"/>
        <v>0</v>
      </c>
      <c r="AQ26" s="59">
        <f t="shared" si="1"/>
        <v>0</v>
      </c>
      <c r="AR26" s="60"/>
      <c r="AS26" s="61"/>
      <c r="AT26" s="202" t="s">
        <v>42</v>
      </c>
      <c r="AU26" s="14"/>
      <c r="AV26" s="75"/>
      <c r="AW26" s="27"/>
      <c r="AX26" s="14">
        <f>IF(T4&lt;U4,1,0)</f>
        <v>0</v>
      </c>
      <c r="AY26" s="181">
        <f t="shared" si="6"/>
        <v>6</v>
      </c>
      <c r="AZ26" s="14">
        <f>IF(T10&lt;U10,1,0)</f>
        <v>0</v>
      </c>
      <c r="BA26" s="28">
        <f>IF(T13&lt;U13,1,0)</f>
        <v>0</v>
      </c>
      <c r="BB26" s="14">
        <f>IF(T16&lt;U16,1,0)</f>
        <v>0</v>
      </c>
      <c r="BC26" s="28">
        <f>IF(T19&lt;U19,1,0)</f>
        <v>0</v>
      </c>
      <c r="BD26" s="14">
        <f>IF(T22&lt;U22,1,0)</f>
        <v>0</v>
      </c>
      <c r="BE26" s="28">
        <f>IF(T28&lt;U28,1,0)</f>
        <v>0</v>
      </c>
      <c r="BF26" s="14">
        <f>IF(T31&lt;U31,1,0)</f>
        <v>0</v>
      </c>
      <c r="BG26" s="28">
        <f>IF(T34&lt;U34,1,0)</f>
        <v>0</v>
      </c>
      <c r="BH26" s="14">
        <f>SUM(AX26:BG26)</f>
        <v>6</v>
      </c>
      <c r="BI26" s="14"/>
      <c r="BJ26" s="14"/>
      <c r="BK26" s="14"/>
    </row>
    <row r="27" spans="1:67" ht="15.75" hidden="1" customHeight="1" thickBot="1">
      <c r="A27" s="13"/>
      <c r="C27" s="14"/>
      <c r="D27" s="15"/>
      <c r="E27" s="379"/>
      <c r="F27" s="64" t="str">
        <f>P127</f>
        <v/>
      </c>
      <c r="G27" s="65" t="str">
        <f>Q127</f>
        <v/>
      </c>
      <c r="H27" s="62" t="str">
        <f>P128</f>
        <v/>
      </c>
      <c r="I27" s="63" t="str">
        <f>Q128</f>
        <v/>
      </c>
      <c r="J27" s="64" t="str">
        <f>P129</f>
        <v/>
      </c>
      <c r="K27" s="65" t="str">
        <f>Q129</f>
        <v/>
      </c>
      <c r="L27" s="62" t="str">
        <f>P130</f>
        <v/>
      </c>
      <c r="M27" s="63" t="str">
        <f>Q130</f>
        <v/>
      </c>
      <c r="N27" s="64" t="str">
        <f>P131</f>
        <v/>
      </c>
      <c r="O27" s="65" t="str">
        <f>Q131</f>
        <v/>
      </c>
      <c r="P27" s="62" t="str">
        <f>P132</f>
        <v/>
      </c>
      <c r="Q27" s="63" t="str">
        <f>Q132</f>
        <v/>
      </c>
      <c r="R27" s="64" t="str">
        <f>P133</f>
        <v/>
      </c>
      <c r="S27" s="66" t="str">
        <f>Q133</f>
        <v/>
      </c>
      <c r="T27" s="67" t="str">
        <f>P134</f>
        <v/>
      </c>
      <c r="U27" s="68" t="str">
        <f>Q134</f>
        <v/>
      </c>
      <c r="V27" s="69" t="s">
        <v>6</v>
      </c>
      <c r="W27" s="66" t="s">
        <v>6</v>
      </c>
      <c r="X27" s="67" t="str">
        <f>P135</f>
        <v/>
      </c>
      <c r="Y27" s="70" t="str">
        <f>Q135</f>
        <v/>
      </c>
      <c r="Z27" s="71" t="str">
        <f>P136</f>
        <v/>
      </c>
      <c r="AA27" s="71" t="str">
        <f>Q136</f>
        <v/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2">
        <f t="shared" ref="AL27:AM29" si="11">SUM(F27,H27,J27,L27,N27,P27,R27,T27,X27,Z27)</f>
        <v>0</v>
      </c>
      <c r="AM27" s="73">
        <f t="shared" si="11"/>
        <v>0</v>
      </c>
      <c r="AN27" s="72">
        <f>SUM(W3,W6,W9,W12,W15,W18,W21,W24,W30,W33)</f>
        <v>0</v>
      </c>
      <c r="AO27" s="74">
        <f>SUM(V3,V6,V9,V12,V15,V18,V21,V24,V30,V33)</f>
        <v>0</v>
      </c>
      <c r="AP27" s="85">
        <f t="shared" si="1"/>
        <v>0</v>
      </c>
      <c r="AQ27" s="86">
        <f t="shared" si="1"/>
        <v>0</v>
      </c>
      <c r="AR27" s="25" t="str">
        <f>IF(AQ27=0,"",AP27/AQ27)</f>
        <v/>
      </c>
      <c r="AS27" s="26">
        <f>BH28</f>
        <v>3</v>
      </c>
      <c r="AT27" s="202" t="s">
        <v>40</v>
      </c>
      <c r="AU27" s="27">
        <f>AP29*100-AQ29</f>
        <v>0</v>
      </c>
      <c r="AV27" s="27">
        <f>AR28</f>
        <v>0</v>
      </c>
      <c r="AW27" s="27"/>
      <c r="AX27" s="27">
        <f>IF(F28&gt;G28,1,0)</f>
        <v>0</v>
      </c>
      <c r="AY27" s="181">
        <f t="shared" si="6"/>
        <v>6</v>
      </c>
      <c r="AZ27" s="27">
        <f>IF(L28&gt;M28,1,0)</f>
        <v>0</v>
      </c>
      <c r="BA27" s="28">
        <f>IF(N28&gt;O28,1,0)</f>
        <v>0</v>
      </c>
      <c r="BB27" s="27">
        <f>IF(P28&gt;Q28,1,0)</f>
        <v>0</v>
      </c>
      <c r="BC27" s="28">
        <f>IF(R28&gt;S28,1,0)</f>
        <v>0</v>
      </c>
      <c r="BD27" s="27">
        <f>IF(T28&gt;U28,1,0)</f>
        <v>0</v>
      </c>
      <c r="BE27" s="28">
        <f>IF(V28&gt;W28,1,0)</f>
        <v>0</v>
      </c>
      <c r="BF27" s="27">
        <f>IF(X28&gt;Y28,1,0)</f>
        <v>0</v>
      </c>
      <c r="BG27" s="28">
        <f>IF(Z28&gt;AA28,1,0)</f>
        <v>0</v>
      </c>
      <c r="BH27" s="27">
        <f>SUM(AX27:BG27)</f>
        <v>6</v>
      </c>
      <c r="BI27" s="14"/>
      <c r="BJ27" s="14">
        <f>IF(AQ27&lt;&gt;0,ROUND(AP27/AQ27,1)*10,0)</f>
        <v>0</v>
      </c>
      <c r="BK27" s="14">
        <f t="shared" si="3"/>
        <v>0</v>
      </c>
      <c r="BL27" s="12" t="s">
        <v>41</v>
      </c>
    </row>
    <row r="28" spans="1:67" ht="15.75" hidden="1" customHeight="1" thickBot="1">
      <c r="A28" s="13"/>
      <c r="C28" s="14"/>
      <c r="D28" s="15"/>
      <c r="E28" s="379"/>
      <c r="F28" s="29" t="str">
        <f>R127</f>
        <v/>
      </c>
      <c r="G28" s="30" t="str">
        <f>S127</f>
        <v/>
      </c>
      <c r="H28" s="31" t="str">
        <f>R128</f>
        <v/>
      </c>
      <c r="I28" s="34" t="str">
        <f>S128</f>
        <v/>
      </c>
      <c r="J28" s="29" t="str">
        <f>R129</f>
        <v/>
      </c>
      <c r="K28" s="30" t="str">
        <f>S129</f>
        <v/>
      </c>
      <c r="L28" s="31" t="str">
        <f>R130</f>
        <v/>
      </c>
      <c r="M28" s="34" t="str">
        <f>S130</f>
        <v/>
      </c>
      <c r="N28" s="29" t="str">
        <f>R131</f>
        <v/>
      </c>
      <c r="O28" s="30" t="str">
        <f>S131</f>
        <v/>
      </c>
      <c r="P28" s="31" t="str">
        <f>R132</f>
        <v/>
      </c>
      <c r="Q28" s="34" t="str">
        <f>S132</f>
        <v/>
      </c>
      <c r="R28" s="29" t="str">
        <f>R133</f>
        <v/>
      </c>
      <c r="S28" s="35" t="str">
        <f>S133</f>
        <v/>
      </c>
      <c r="T28" s="36" t="str">
        <f>R134</f>
        <v/>
      </c>
      <c r="U28" s="32" t="str">
        <f>S134</f>
        <v/>
      </c>
      <c r="V28" s="33" t="s">
        <v>6</v>
      </c>
      <c r="W28" s="35" t="s">
        <v>6</v>
      </c>
      <c r="X28" s="36" t="str">
        <f>R135</f>
        <v/>
      </c>
      <c r="Y28" s="23" t="str">
        <f>S135</f>
        <v/>
      </c>
      <c r="Z28" s="24" t="str">
        <f>R136</f>
        <v/>
      </c>
      <c r="AA28" s="24" t="str">
        <f>S136</f>
        <v/>
      </c>
      <c r="AB28" s="24">
        <f>BI137</f>
        <v>0</v>
      </c>
      <c r="AC28" s="24">
        <f>BA137+BE137</f>
        <v>0</v>
      </c>
      <c r="AD28" s="24">
        <f>BB137+BF137</f>
        <v>0</v>
      </c>
      <c r="AE28" s="24">
        <f>BC137+BG137</f>
        <v>0</v>
      </c>
      <c r="AF28" s="24">
        <f>BD137+BH137</f>
        <v>0</v>
      </c>
      <c r="AG28" s="24">
        <f>AP28</f>
        <v>0</v>
      </c>
      <c r="AH28" s="24">
        <f>AQ28</f>
        <v>0</v>
      </c>
      <c r="AI28" s="24">
        <f>AP29</f>
        <v>0</v>
      </c>
      <c r="AJ28" s="24">
        <f>AQ29</f>
        <v>0</v>
      </c>
      <c r="AK28" s="24">
        <f>AS27</f>
        <v>3</v>
      </c>
      <c r="AL28" s="37">
        <f t="shared" si="11"/>
        <v>0</v>
      </c>
      <c r="AM28" s="37">
        <f t="shared" si="11"/>
        <v>0</v>
      </c>
      <c r="AN28" s="37">
        <f>SUM(W4,W7,W10,W13,W16,W19,W22,W25,W31,W34)</f>
        <v>0</v>
      </c>
      <c r="AO28" s="38">
        <f>SUM(V4,V7,V10,V13,V16,V19,V22,V25,V31,V34)</f>
        <v>0</v>
      </c>
      <c r="AP28" s="39">
        <f t="shared" si="1"/>
        <v>0</v>
      </c>
      <c r="AQ28" s="40">
        <f t="shared" si="1"/>
        <v>0</v>
      </c>
      <c r="AR28" s="41">
        <f>AP28-AQ28</f>
        <v>0</v>
      </c>
      <c r="AS28" s="42"/>
      <c r="AU28" s="27"/>
      <c r="AV28" s="43"/>
      <c r="AW28" s="43">
        <f>AP29*100000000-AQ29*10000000+BJ28+BJ27</f>
        <v>0</v>
      </c>
      <c r="AX28" s="27"/>
      <c r="AY28" s="181">
        <f t="shared" si="6"/>
        <v>6</v>
      </c>
      <c r="AZ28" s="27">
        <f>IF(AW28&lt;AW34,AY28,AY28-1)</f>
        <v>5</v>
      </c>
      <c r="BA28" s="28">
        <f>IF(AW28&lt;AW4,AZ28,AZ28-1)</f>
        <v>5</v>
      </c>
      <c r="BB28" s="27">
        <f>IF(AW28&lt;AW7,BA28,BA28-1)</f>
        <v>5</v>
      </c>
      <c r="BC28" s="28">
        <f>IF(AW28&lt;AW10,BB28,BB28-1)</f>
        <v>5</v>
      </c>
      <c r="BD28" s="27">
        <f>IF(AW28&lt;AW13,BC28,BC28-1)</f>
        <v>5</v>
      </c>
      <c r="BE28" s="28">
        <f>IF(AW28&lt;AW16,BD28,BD28-1)</f>
        <v>5</v>
      </c>
      <c r="BF28" s="27">
        <f>IF(AW28&lt;AW19,BE28,BE28-1)</f>
        <v>5</v>
      </c>
      <c r="BG28" s="28">
        <f>IF(AW28&lt;AW22,BF28,BF28-1)</f>
        <v>4</v>
      </c>
      <c r="BH28" s="27">
        <f>IF(AW28&lt;AW25,BG28,BG28-1)</f>
        <v>3</v>
      </c>
      <c r="BI28" s="14">
        <f>BH27+BH29</f>
        <v>12</v>
      </c>
      <c r="BJ28" s="14">
        <f>IF(AQ28&lt;&gt;0,ROUND(AP28/AQ28,1)*10000,0)</f>
        <v>0</v>
      </c>
      <c r="BK28" s="14">
        <f t="shared" si="3"/>
        <v>0</v>
      </c>
      <c r="BL28" s="12" t="s">
        <v>31</v>
      </c>
    </row>
    <row r="29" spans="1:67" ht="16.5" hidden="1" customHeight="1" thickBot="1">
      <c r="A29" s="13"/>
      <c r="C29" s="14"/>
      <c r="D29" s="15"/>
      <c r="E29" s="379"/>
      <c r="F29" s="44">
        <f>T127</f>
        <v>0</v>
      </c>
      <c r="G29" s="45">
        <f>U127</f>
        <v>0</v>
      </c>
      <c r="H29" s="46">
        <f>T128</f>
        <v>0</v>
      </c>
      <c r="I29" s="49">
        <f>U128</f>
        <v>0</v>
      </c>
      <c r="J29" s="44">
        <f>T129</f>
        <v>0</v>
      </c>
      <c r="K29" s="45">
        <f>U129</f>
        <v>0</v>
      </c>
      <c r="L29" s="46">
        <f>T130</f>
        <v>0</v>
      </c>
      <c r="M29" s="49">
        <f>U130</f>
        <v>0</v>
      </c>
      <c r="N29" s="44">
        <f>T131</f>
        <v>0</v>
      </c>
      <c r="O29" s="45">
        <f>U131</f>
        <v>0</v>
      </c>
      <c r="P29" s="46">
        <f>T132</f>
        <v>0</v>
      </c>
      <c r="Q29" s="49">
        <f>U132</f>
        <v>0</v>
      </c>
      <c r="R29" s="44">
        <f>T133</f>
        <v>0</v>
      </c>
      <c r="S29" s="50">
        <f>U133</f>
        <v>0</v>
      </c>
      <c r="T29" s="51">
        <f>T134</f>
        <v>0</v>
      </c>
      <c r="U29" s="47">
        <f>U134</f>
        <v>0</v>
      </c>
      <c r="V29" s="48" t="s">
        <v>6</v>
      </c>
      <c r="W29" s="50" t="s">
        <v>6</v>
      </c>
      <c r="X29" s="51">
        <f>T135</f>
        <v>0</v>
      </c>
      <c r="Y29" s="53">
        <f>U135</f>
        <v>0</v>
      </c>
      <c r="Z29" s="54">
        <f>T136</f>
        <v>0</v>
      </c>
      <c r="AA29" s="54">
        <f>U136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>
        <f t="shared" si="11"/>
        <v>0</v>
      </c>
      <c r="AM29" s="84">
        <f t="shared" si="11"/>
        <v>0</v>
      </c>
      <c r="AN29" s="84">
        <f>SUM(W5,W8,W11,W14,W17,W20,W23,W26,W32,W35)</f>
        <v>0</v>
      </c>
      <c r="AO29" s="57">
        <f>SUM(V5,V8,V11,V14,V17,V20,V23,V26,V32,V35)</f>
        <v>0</v>
      </c>
      <c r="AP29" s="58">
        <f t="shared" si="1"/>
        <v>0</v>
      </c>
      <c r="AQ29" s="59">
        <f t="shared" si="1"/>
        <v>0</v>
      </c>
      <c r="AR29" s="60"/>
      <c r="AS29" s="61"/>
      <c r="AT29" s="202" t="s">
        <v>42</v>
      </c>
      <c r="AU29" s="27"/>
      <c r="AV29" s="43"/>
      <c r="AW29" s="27"/>
      <c r="AX29" s="27">
        <f>IF(G32=3,1,0)</f>
        <v>0</v>
      </c>
      <c r="AY29" s="181">
        <f t="shared" si="6"/>
        <v>6</v>
      </c>
      <c r="AZ29" s="27">
        <f>IF(G38=3,1,0)</f>
        <v>0</v>
      </c>
      <c r="BA29" s="28">
        <f>IF(G41=3,1,0)</f>
        <v>0</v>
      </c>
      <c r="BB29" s="27">
        <f>IF(G44=3,1,0)</f>
        <v>0</v>
      </c>
      <c r="BC29" s="28">
        <f>IF(G47=3,1,0)</f>
        <v>0</v>
      </c>
      <c r="BD29" s="27">
        <f>IF(G50=3,1,0)</f>
        <v>0</v>
      </c>
      <c r="BE29" s="28">
        <f>IF(G53=3,1,0)</f>
        <v>0</v>
      </c>
      <c r="BF29" s="27">
        <f>IF(G56=3,1,0)</f>
        <v>0</v>
      </c>
      <c r="BG29" s="28">
        <f>IF(G59=3,1,0)</f>
        <v>0</v>
      </c>
      <c r="BH29" s="27">
        <f>SUM(AX29:BG29)</f>
        <v>6</v>
      </c>
      <c r="BI29" s="14"/>
      <c r="BJ29" s="14"/>
      <c r="BK29" s="14"/>
    </row>
    <row r="30" spans="1:67" ht="15.75" hidden="1" customHeight="1" thickBot="1">
      <c r="A30" s="13"/>
      <c r="C30" s="14"/>
      <c r="D30" s="15"/>
      <c r="E30" s="379"/>
      <c r="F30" s="64" t="str">
        <f>P138</f>
        <v/>
      </c>
      <c r="G30" s="65" t="str">
        <f>Q138</f>
        <v/>
      </c>
      <c r="H30" s="62" t="str">
        <f>P139</f>
        <v/>
      </c>
      <c r="I30" s="63" t="str">
        <f>Q139</f>
        <v/>
      </c>
      <c r="J30" s="64" t="str">
        <f>P140</f>
        <v/>
      </c>
      <c r="K30" s="65" t="str">
        <f>Q140</f>
        <v/>
      </c>
      <c r="L30" s="62" t="str">
        <f>P141</f>
        <v/>
      </c>
      <c r="M30" s="63" t="str">
        <f>Q141</f>
        <v/>
      </c>
      <c r="N30" s="64" t="str">
        <f>P142</f>
        <v/>
      </c>
      <c r="O30" s="65" t="str">
        <f>Q142</f>
        <v/>
      </c>
      <c r="P30" s="62" t="str">
        <f>P143</f>
        <v/>
      </c>
      <c r="Q30" s="63" t="str">
        <f>Q143</f>
        <v/>
      </c>
      <c r="R30" s="64" t="str">
        <f>P144</f>
        <v/>
      </c>
      <c r="S30" s="66" t="str">
        <f>Q144</f>
        <v/>
      </c>
      <c r="T30" s="67" t="str">
        <f>P145</f>
        <v/>
      </c>
      <c r="U30" s="68" t="str">
        <f>Q145</f>
        <v/>
      </c>
      <c r="V30" s="69" t="str">
        <f>P146</f>
        <v/>
      </c>
      <c r="W30" s="66" t="str">
        <f>Q146</f>
        <v/>
      </c>
      <c r="X30" s="67" t="s">
        <v>6</v>
      </c>
      <c r="Y30" s="70" t="s">
        <v>6</v>
      </c>
      <c r="Z30" s="71" t="str">
        <f>P147</f>
        <v/>
      </c>
      <c r="AA30" s="71" t="str">
        <f>Q147</f>
        <v/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2">
        <f t="shared" ref="AL30:AM32" si="12">SUM(F30,H30,J30,L30,N30,P30,R30,T30,V30,Z30)</f>
        <v>0</v>
      </c>
      <c r="AM30" s="73">
        <f t="shared" si="12"/>
        <v>0</v>
      </c>
      <c r="AN30" s="72">
        <f>SUM(Y3,Y6,Y9,Y12,Y15,Y18,Y21,Y24,Y27,Y33)</f>
        <v>0</v>
      </c>
      <c r="AO30" s="74">
        <f>SUM(X3,X6,X9,X12,X15,X18,X21,X24,X27,X33)</f>
        <v>0</v>
      </c>
      <c r="AP30" s="85">
        <f t="shared" si="1"/>
        <v>0</v>
      </c>
      <c r="AQ30" s="86">
        <f t="shared" si="1"/>
        <v>0</v>
      </c>
      <c r="AR30" s="25" t="str">
        <f>IF(AQ30=0,"",AP30/AQ30)</f>
        <v/>
      </c>
      <c r="AS30" s="26">
        <f>BH31</f>
        <v>3</v>
      </c>
      <c r="AT30" s="202" t="s">
        <v>40</v>
      </c>
      <c r="AU30" s="14">
        <f>AP32*100-AQ32</f>
        <v>0</v>
      </c>
      <c r="AV30" s="14">
        <f>AR31</f>
        <v>0</v>
      </c>
      <c r="AW30" s="27"/>
      <c r="AX30" s="87">
        <f>IF(F31&gt;G31,1,0)</f>
        <v>0</v>
      </c>
      <c r="AY30" s="181">
        <f t="shared" si="6"/>
        <v>6</v>
      </c>
      <c r="AZ30" s="87">
        <f>IF(J31&gt;K31,1,0)</f>
        <v>0</v>
      </c>
      <c r="BA30" s="28">
        <f>IF(L31&gt;M31,1,0)</f>
        <v>0</v>
      </c>
      <c r="BB30" s="87">
        <f>IF(N31&gt;O31,1,0)</f>
        <v>0</v>
      </c>
      <c r="BC30" s="28">
        <f>IF(P31&gt;Q31,1,0)</f>
        <v>0</v>
      </c>
      <c r="BD30" s="87">
        <f>IF(R31&gt;S31,1,0)</f>
        <v>0</v>
      </c>
      <c r="BE30" s="28">
        <f>IF(T31&gt;U31,1,0)</f>
        <v>0</v>
      </c>
      <c r="BF30" s="87">
        <f>IF(V31&gt;W31,1,0)</f>
        <v>0</v>
      </c>
      <c r="BG30" s="28">
        <f>IF(Z31&gt;AA31,1,0)</f>
        <v>0</v>
      </c>
      <c r="BH30" s="87">
        <f>SUM(AX30:BG30)</f>
        <v>6</v>
      </c>
      <c r="BI30" s="87"/>
      <c r="BJ30" s="14">
        <f>IF(AQ30&lt;&gt;0,ROUND(AP30/AQ30,1)*10,0)</f>
        <v>0</v>
      </c>
      <c r="BK30" s="14">
        <f t="shared" si="3"/>
        <v>0</v>
      </c>
      <c r="BL30" s="12" t="s">
        <v>41</v>
      </c>
    </row>
    <row r="31" spans="1:67" ht="15.75" hidden="1" customHeight="1" thickBot="1">
      <c r="A31" s="13"/>
      <c r="C31" s="14"/>
      <c r="D31" s="15"/>
      <c r="E31" s="379"/>
      <c r="F31" s="29" t="str">
        <f>R138</f>
        <v/>
      </c>
      <c r="G31" s="30" t="str">
        <f>S138</f>
        <v/>
      </c>
      <c r="H31" s="31" t="str">
        <f>R139</f>
        <v/>
      </c>
      <c r="I31" s="34" t="str">
        <f>S139</f>
        <v/>
      </c>
      <c r="J31" s="29" t="str">
        <f>R140</f>
        <v/>
      </c>
      <c r="K31" s="30" t="str">
        <f>S140</f>
        <v/>
      </c>
      <c r="L31" s="31" t="str">
        <f>R141</f>
        <v/>
      </c>
      <c r="M31" s="34" t="str">
        <f>S141</f>
        <v/>
      </c>
      <c r="N31" s="29" t="str">
        <f>R142</f>
        <v/>
      </c>
      <c r="O31" s="30" t="str">
        <f>S142</f>
        <v/>
      </c>
      <c r="P31" s="31" t="str">
        <f>R143</f>
        <v/>
      </c>
      <c r="Q31" s="34" t="str">
        <f>S143</f>
        <v/>
      </c>
      <c r="R31" s="29" t="str">
        <f>R144</f>
        <v/>
      </c>
      <c r="S31" s="35" t="str">
        <f>S144</f>
        <v/>
      </c>
      <c r="T31" s="36" t="str">
        <f>R145</f>
        <v/>
      </c>
      <c r="U31" s="32" t="str">
        <f>S145</f>
        <v/>
      </c>
      <c r="V31" s="33" t="str">
        <f>R146</f>
        <v/>
      </c>
      <c r="W31" s="35" t="str">
        <f>S146</f>
        <v/>
      </c>
      <c r="X31" s="36" t="s">
        <v>6</v>
      </c>
      <c r="Y31" s="23" t="s">
        <v>6</v>
      </c>
      <c r="Z31" s="24" t="str">
        <f>R147</f>
        <v/>
      </c>
      <c r="AA31" s="24" t="str">
        <f>S147</f>
        <v/>
      </c>
      <c r="AB31" s="24">
        <f>BI148</f>
        <v>0</v>
      </c>
      <c r="AC31" s="24">
        <f>BA148+BE148</f>
        <v>0</v>
      </c>
      <c r="AD31" s="24">
        <f>BB148+BF148</f>
        <v>0</v>
      </c>
      <c r="AE31" s="24">
        <f>BC148+BG148</f>
        <v>0</v>
      </c>
      <c r="AF31" s="24">
        <f>BD148+BH148</f>
        <v>0</v>
      </c>
      <c r="AG31" s="24">
        <f>AP31</f>
        <v>0</v>
      </c>
      <c r="AH31" s="24">
        <f>AQ31</f>
        <v>0</v>
      </c>
      <c r="AI31" s="24">
        <f>AP32</f>
        <v>0</v>
      </c>
      <c r="AJ31" s="24">
        <f>AQ32</f>
        <v>0</v>
      </c>
      <c r="AK31" s="24">
        <f>AS30</f>
        <v>3</v>
      </c>
      <c r="AL31" s="37">
        <f t="shared" si="12"/>
        <v>0</v>
      </c>
      <c r="AM31" s="37">
        <f t="shared" si="12"/>
        <v>0</v>
      </c>
      <c r="AN31" s="37">
        <f>SUM(Y4,Y7,Y10,Y13,Y16,Y19,Y22,Y25,Y28,Y34)</f>
        <v>0</v>
      </c>
      <c r="AO31" s="38">
        <f>SUM(X4,X7,X10,X13,X16,X19,X22,X25,X28,X34)</f>
        <v>0</v>
      </c>
      <c r="AP31" s="39">
        <f t="shared" si="1"/>
        <v>0</v>
      </c>
      <c r="AQ31" s="40">
        <f t="shared" si="1"/>
        <v>0</v>
      </c>
      <c r="AR31" s="41">
        <f>AP31-AQ31</f>
        <v>0</v>
      </c>
      <c r="AS31" s="42"/>
      <c r="AU31" s="14"/>
      <c r="AV31" s="75"/>
      <c r="AW31" s="43">
        <f>AP32*100000000-AQ32*10000000+BJ31+BJ30</f>
        <v>0</v>
      </c>
      <c r="AX31" s="87"/>
      <c r="AY31" s="181">
        <f t="shared" si="6"/>
        <v>6</v>
      </c>
      <c r="AZ31" s="87">
        <f>IF(AW31&lt;AW4,AY31,AY31-1)</f>
        <v>6</v>
      </c>
      <c r="BA31" s="28">
        <f>IF(AW31&lt;AW7,AZ31,AZ31-1)</f>
        <v>6</v>
      </c>
      <c r="BB31" s="87">
        <f>IF(AW31&lt;AW10,BA31,BA31-1)</f>
        <v>6</v>
      </c>
      <c r="BC31" s="28">
        <f>IF(AW31&lt;AW13,BB31,BB31-1)</f>
        <v>6</v>
      </c>
      <c r="BD31" s="87">
        <f>IF(AW31&lt;AW16,BC31,BC31-1)</f>
        <v>6</v>
      </c>
      <c r="BE31" s="28">
        <f>IF(AW31&lt;AW19,BD31,BD31-1)</f>
        <v>6</v>
      </c>
      <c r="BF31" s="87">
        <f>IF(AW31&lt;AW22,BE31,BE31-1)</f>
        <v>5</v>
      </c>
      <c r="BG31" s="28">
        <f>IF(AW31&lt;AW25,BF31,BF31-1)</f>
        <v>4</v>
      </c>
      <c r="BH31" s="87">
        <f>IF(AW31&lt;AW28,BG31,BG31-1)</f>
        <v>3</v>
      </c>
      <c r="BI31" s="87">
        <f>BH30+BH32</f>
        <v>12</v>
      </c>
      <c r="BJ31" s="14">
        <f>IF(AQ31&lt;&gt;0,ROUND(AP31/AQ31,1)*10000,0)</f>
        <v>0</v>
      </c>
      <c r="BK31" s="14">
        <f t="shared" si="3"/>
        <v>0</v>
      </c>
      <c r="BL31" s="12" t="s">
        <v>31</v>
      </c>
    </row>
    <row r="32" spans="1:67" ht="16.5" hidden="1" customHeight="1" thickBot="1">
      <c r="A32" s="13"/>
      <c r="C32" s="14"/>
      <c r="D32" s="15"/>
      <c r="E32" s="379"/>
      <c r="F32" s="44">
        <f>T138</f>
        <v>0</v>
      </c>
      <c r="G32" s="45">
        <f>U138</f>
        <v>0</v>
      </c>
      <c r="H32" s="46">
        <f>T139</f>
        <v>0</v>
      </c>
      <c r="I32" s="49">
        <f>U139</f>
        <v>0</v>
      </c>
      <c r="J32" s="44">
        <f>T140</f>
        <v>0</v>
      </c>
      <c r="K32" s="45">
        <f>U140</f>
        <v>0</v>
      </c>
      <c r="L32" s="46">
        <f>T141</f>
        <v>0</v>
      </c>
      <c r="M32" s="49">
        <f>U141</f>
        <v>0</v>
      </c>
      <c r="N32" s="44">
        <f>T142</f>
        <v>0</v>
      </c>
      <c r="O32" s="45">
        <f>U142</f>
        <v>0</v>
      </c>
      <c r="P32" s="46">
        <f>T143</f>
        <v>0</v>
      </c>
      <c r="Q32" s="49">
        <f>U143</f>
        <v>0</v>
      </c>
      <c r="R32" s="44">
        <f>T144</f>
        <v>0</v>
      </c>
      <c r="S32" s="50">
        <f>U144</f>
        <v>0</v>
      </c>
      <c r="T32" s="51">
        <f>T145</f>
        <v>0</v>
      </c>
      <c r="U32" s="47">
        <f>U145</f>
        <v>0</v>
      </c>
      <c r="V32" s="48">
        <f>T146</f>
        <v>0</v>
      </c>
      <c r="W32" s="50">
        <f>U146</f>
        <v>0</v>
      </c>
      <c r="X32" s="52" t="s">
        <v>6</v>
      </c>
      <c r="Y32" s="53" t="s">
        <v>6</v>
      </c>
      <c r="Z32" s="54">
        <f>T147</f>
        <v>0</v>
      </c>
      <c r="AA32" s="54">
        <f>U147</f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76">
        <f t="shared" si="12"/>
        <v>0</v>
      </c>
      <c r="AM32" s="56">
        <f t="shared" si="12"/>
        <v>0</v>
      </c>
      <c r="AN32" s="56">
        <f>SUM(Y5,Y8,Y11,Y14,Y17,Y20,Y23,Y26,Y29,Y35)</f>
        <v>0</v>
      </c>
      <c r="AO32" s="57">
        <f>SUM(X5,X8,X11,X14,X17,X20,X23,X26,X29,X35)</f>
        <v>0</v>
      </c>
      <c r="AP32" s="58">
        <f t="shared" si="1"/>
        <v>0</v>
      </c>
      <c r="AQ32" s="59">
        <f t="shared" si="1"/>
        <v>0</v>
      </c>
      <c r="AR32" s="60"/>
      <c r="AS32" s="61"/>
      <c r="AT32" s="202" t="s">
        <v>42</v>
      </c>
      <c r="AU32" s="14"/>
      <c r="AV32" s="75"/>
      <c r="AW32" s="27"/>
      <c r="AX32" s="87">
        <f>IF(X4&lt;Y4,1,0)</f>
        <v>0</v>
      </c>
      <c r="AY32" s="181">
        <f t="shared" si="6"/>
        <v>6</v>
      </c>
      <c r="AZ32" s="87">
        <f>IF(X10&lt;Y10,1,0)</f>
        <v>0</v>
      </c>
      <c r="BA32" s="28">
        <f>IF(X13&lt;Y13,1,0)</f>
        <v>0</v>
      </c>
      <c r="BB32" s="87">
        <f>IF(X16&lt;Y16,1,0)</f>
        <v>0</v>
      </c>
      <c r="BC32" s="28">
        <f>IF(X19&lt;Y19,1,0)</f>
        <v>0</v>
      </c>
      <c r="BD32" s="87">
        <f>IF(X22&lt;Y22,1,0)</f>
        <v>0</v>
      </c>
      <c r="BE32" s="28">
        <f>IF(X25&lt;Y25,1,0)</f>
        <v>0</v>
      </c>
      <c r="BF32" s="87">
        <f>IF(X28&lt;Y28,1,0)</f>
        <v>0</v>
      </c>
      <c r="BG32" s="28">
        <f>IF(X31&lt;Y31,1,0)</f>
        <v>0</v>
      </c>
      <c r="BH32" s="87">
        <f>SUM(AX32:BG32)</f>
        <v>6</v>
      </c>
      <c r="BI32" s="87"/>
      <c r="BJ32" s="14"/>
      <c r="BK32" s="14"/>
    </row>
    <row r="33" spans="1:64" ht="16.2" hidden="1" thickBot="1">
      <c r="A33" s="13"/>
      <c r="C33" s="14"/>
      <c r="D33" s="15"/>
      <c r="E33" s="379"/>
      <c r="F33" s="64" t="str">
        <f>P149</f>
        <v/>
      </c>
      <c r="G33" s="65" t="str">
        <f>Q149</f>
        <v/>
      </c>
      <c r="H33" s="62" t="str">
        <f>P150</f>
        <v/>
      </c>
      <c r="I33" s="63" t="str">
        <f>Q150</f>
        <v/>
      </c>
      <c r="J33" s="64" t="str">
        <f>P151</f>
        <v/>
      </c>
      <c r="K33" s="65" t="str">
        <f>Q151</f>
        <v/>
      </c>
      <c r="L33" s="62" t="str">
        <f>P152</f>
        <v/>
      </c>
      <c r="M33" s="63" t="str">
        <f>Q152</f>
        <v/>
      </c>
      <c r="N33" s="64" t="str">
        <f>P153</f>
        <v/>
      </c>
      <c r="O33" s="65" t="str">
        <f>Q153</f>
        <v/>
      </c>
      <c r="P33" s="62" t="str">
        <f>P154</f>
        <v/>
      </c>
      <c r="Q33" s="63" t="str">
        <f>Q154</f>
        <v/>
      </c>
      <c r="R33" s="64" t="str">
        <f>P155</f>
        <v/>
      </c>
      <c r="S33" s="66" t="str">
        <f>Q155</f>
        <v/>
      </c>
      <c r="T33" s="67" t="str">
        <f>P156</f>
        <v/>
      </c>
      <c r="U33" s="68" t="str">
        <f>Q156</f>
        <v/>
      </c>
      <c r="V33" s="69" t="str">
        <f>P157</f>
        <v/>
      </c>
      <c r="W33" s="66" t="str">
        <f>Q157</f>
        <v/>
      </c>
      <c r="X33" s="67" t="str">
        <f>P158</f>
        <v/>
      </c>
      <c r="Y33" s="70" t="str">
        <f>Q158</f>
        <v/>
      </c>
      <c r="Z33" s="71" t="s">
        <v>6</v>
      </c>
      <c r="AA33" s="71" t="s">
        <v>6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2">
        <f t="shared" ref="AL33:AM35" si="13">SUM(F33,H33,J33,L33,N33,P33,R33,T33,V33,X33)</f>
        <v>0</v>
      </c>
      <c r="AM33" s="73">
        <f t="shared" si="13"/>
        <v>0</v>
      </c>
      <c r="AN33" s="72">
        <f>SUM(AA3,AA6,AA9,AA12,AA15,AA18,AA21,AA24,AA27,AA30)</f>
        <v>0</v>
      </c>
      <c r="AO33" s="74">
        <f>SUM(Z3,Z6,Z9,Z12,Z15,Z18,Z21,Z24,Z27,Z30)</f>
        <v>0</v>
      </c>
      <c r="AP33" s="85">
        <f t="shared" si="1"/>
        <v>0</v>
      </c>
      <c r="AQ33" s="86">
        <f t="shared" si="1"/>
        <v>0</v>
      </c>
      <c r="AR33" s="25" t="str">
        <f>IF(AQ33=0,"",AP33/AQ33)</f>
        <v/>
      </c>
      <c r="AS33" s="26">
        <f>BH34</f>
        <v>2</v>
      </c>
      <c r="AT33" s="202" t="s">
        <v>40</v>
      </c>
      <c r="AU33" s="27">
        <f>AP35*100-AQ35</f>
        <v>0</v>
      </c>
      <c r="AV33" s="27">
        <f>AR34</f>
        <v>0</v>
      </c>
      <c r="AW33" s="27"/>
      <c r="AX33" s="27">
        <f>IF(F34&gt;G34,1,0)</f>
        <v>0</v>
      </c>
      <c r="AY33" s="181">
        <f t="shared" si="6"/>
        <v>6</v>
      </c>
      <c r="AZ33" s="28">
        <f>IF(J34&gt;K34,1,0)</f>
        <v>0</v>
      </c>
      <c r="BA33" s="27">
        <f>IF(L34&gt;M34,1,0)</f>
        <v>0</v>
      </c>
      <c r="BB33" s="28">
        <f>IF(N34&gt;O34,1,0)</f>
        <v>0</v>
      </c>
      <c r="BC33" s="27">
        <f>IF(P34&gt;Q34,1,0)</f>
        <v>0</v>
      </c>
      <c r="BD33" s="28">
        <f>IF(R34&gt;S34,1,0)</f>
        <v>0</v>
      </c>
      <c r="BE33" s="27">
        <f>IF(T34&gt;U34,1,0)</f>
        <v>0</v>
      </c>
      <c r="BF33" s="28">
        <f>IF(V34&gt;W34,1,0)</f>
        <v>0</v>
      </c>
      <c r="BG33" s="27">
        <f>IF(X34&gt;Y34,1,0)</f>
        <v>0</v>
      </c>
      <c r="BH33" s="27">
        <f>SUM(AX33:BG33)</f>
        <v>6</v>
      </c>
      <c r="BI33" s="14"/>
      <c r="BJ33" s="14">
        <f>IF(AQ33&lt;&gt;0,ROUND(AP33/AQ33,1)*10,0)</f>
        <v>0</v>
      </c>
      <c r="BK33" s="14">
        <f t="shared" si="3"/>
        <v>0</v>
      </c>
      <c r="BL33" s="12" t="s">
        <v>41</v>
      </c>
    </row>
    <row r="34" spans="1:64" ht="16.2" hidden="1" thickBot="1">
      <c r="A34" s="13"/>
      <c r="C34" s="14"/>
      <c r="D34" s="15"/>
      <c r="E34" s="379"/>
      <c r="F34" s="29" t="str">
        <f>R149</f>
        <v/>
      </c>
      <c r="G34" s="30" t="str">
        <f>S149</f>
        <v/>
      </c>
      <c r="H34" s="31" t="str">
        <f>R150</f>
        <v/>
      </c>
      <c r="I34" s="34" t="str">
        <f>S150</f>
        <v/>
      </c>
      <c r="J34" s="29" t="str">
        <f>R151</f>
        <v/>
      </c>
      <c r="K34" s="30" t="str">
        <f>S151</f>
        <v/>
      </c>
      <c r="L34" s="31" t="str">
        <f>R152</f>
        <v/>
      </c>
      <c r="M34" s="34" t="str">
        <f>S152</f>
        <v/>
      </c>
      <c r="N34" s="29" t="str">
        <f>R153</f>
        <v/>
      </c>
      <c r="O34" s="30" t="str">
        <f>S153</f>
        <v/>
      </c>
      <c r="P34" s="31" t="str">
        <f>R154</f>
        <v/>
      </c>
      <c r="Q34" s="34" t="str">
        <f>S154</f>
        <v/>
      </c>
      <c r="R34" s="29" t="str">
        <f>R155</f>
        <v/>
      </c>
      <c r="S34" s="35" t="str">
        <f>S155</f>
        <v/>
      </c>
      <c r="T34" s="36" t="str">
        <f>R156</f>
        <v/>
      </c>
      <c r="U34" s="32" t="str">
        <f>S156</f>
        <v/>
      </c>
      <c r="V34" s="33" t="str">
        <f>R157</f>
        <v/>
      </c>
      <c r="W34" s="35" t="str">
        <f>S157</f>
        <v/>
      </c>
      <c r="X34" s="36" t="str">
        <f>R158</f>
        <v/>
      </c>
      <c r="Y34" s="23" t="str">
        <f>S158</f>
        <v/>
      </c>
      <c r="Z34" s="24" t="s">
        <v>6</v>
      </c>
      <c r="AA34" s="24" t="s">
        <v>6</v>
      </c>
      <c r="AB34" s="24">
        <f>BI159</f>
        <v>0</v>
      </c>
      <c r="AC34" s="24">
        <f>BA159+BE159</f>
        <v>0</v>
      </c>
      <c r="AD34" s="24">
        <f>BB159+BF159</f>
        <v>0</v>
      </c>
      <c r="AE34" s="24">
        <f>BC159+BG159</f>
        <v>0</v>
      </c>
      <c r="AF34" s="24">
        <f>BD159+BH159</f>
        <v>0</v>
      </c>
      <c r="AG34" s="24">
        <f>AP34</f>
        <v>0</v>
      </c>
      <c r="AH34" s="24">
        <f>AQ34</f>
        <v>0</v>
      </c>
      <c r="AI34" s="24">
        <f>AP35</f>
        <v>0</v>
      </c>
      <c r="AJ34" s="24">
        <f>AQ35</f>
        <v>0</v>
      </c>
      <c r="AK34" s="24">
        <f>AS33</f>
        <v>2</v>
      </c>
      <c r="AL34" s="37">
        <f t="shared" si="13"/>
        <v>0</v>
      </c>
      <c r="AM34" s="37">
        <f t="shared" si="13"/>
        <v>0</v>
      </c>
      <c r="AN34" s="37">
        <f>SUM(AA4,AA7,AA10,AA13,AA16,AA19,AA22,AA25,AA28,AA31)</f>
        <v>0</v>
      </c>
      <c r="AO34" s="38">
        <f>SUM(Z4,Z7,Z10,Z13,Z16,Z19,Z22,Z25,Z28,Z31)</f>
        <v>0</v>
      </c>
      <c r="AP34" s="39">
        <f t="shared" si="1"/>
        <v>0</v>
      </c>
      <c r="AQ34" s="40">
        <f t="shared" si="1"/>
        <v>0</v>
      </c>
      <c r="AR34" s="41">
        <f>AP34-AQ34</f>
        <v>0</v>
      </c>
      <c r="AS34" s="42"/>
      <c r="AU34" s="27"/>
      <c r="AV34" s="43"/>
      <c r="AW34" s="43">
        <f>AP35*100000000-AQ35*10000000+BJ34+BJ33</f>
        <v>0</v>
      </c>
      <c r="AX34" s="27"/>
      <c r="AY34" s="181">
        <f t="shared" si="6"/>
        <v>6</v>
      </c>
      <c r="AZ34" s="27">
        <f>IF(AW34&lt;AW7,AY34,AY34-1)</f>
        <v>6</v>
      </c>
      <c r="BA34" s="28">
        <f>IF(AW34&lt;AW10,AZ34,AZ34-1)</f>
        <v>6</v>
      </c>
      <c r="BB34" s="27">
        <f>IF(AW34&lt;AW13,BA34,BA34-1)</f>
        <v>6</v>
      </c>
      <c r="BC34" s="28">
        <f>IF(AW34&lt;AW16,BB34,BB34-1)</f>
        <v>6</v>
      </c>
      <c r="BD34" s="27">
        <f>IF(AW34&lt;AW19,BC34,BC34-1)</f>
        <v>6</v>
      </c>
      <c r="BE34" s="28">
        <f>IF(AW34&lt;AW22,BD34,BD34-1)</f>
        <v>5</v>
      </c>
      <c r="BF34" s="27">
        <f>IF(AW34&lt;AW25,BE34,BE34-1)</f>
        <v>4</v>
      </c>
      <c r="BG34" s="28">
        <f>IF(AW34&lt;AW28,BF34,BF34-1)</f>
        <v>3</v>
      </c>
      <c r="BH34" s="27">
        <f>IF(AW34&lt;AW31,BG34,BG34-1)</f>
        <v>2</v>
      </c>
      <c r="BI34" s="14">
        <f>BH33+BH35</f>
        <v>13</v>
      </c>
      <c r="BJ34" s="14">
        <f>IF(AQ34&lt;&gt;0,ROUND(AP34/AQ34,1)*10000,0)</f>
        <v>0</v>
      </c>
      <c r="BK34" s="14">
        <f t="shared" si="3"/>
        <v>0</v>
      </c>
      <c r="BL34" s="12" t="s">
        <v>31</v>
      </c>
    </row>
    <row r="35" spans="1:64" ht="16.2" hidden="1" thickBot="1">
      <c r="A35" s="13"/>
      <c r="C35" s="14"/>
      <c r="D35" s="15"/>
      <c r="E35" s="379"/>
      <c r="F35" s="44">
        <f>T149</f>
        <v>0</v>
      </c>
      <c r="G35" s="45">
        <f>U149</f>
        <v>0</v>
      </c>
      <c r="H35" s="46">
        <f>T150</f>
        <v>0</v>
      </c>
      <c r="I35" s="49">
        <f>U150</f>
        <v>0</v>
      </c>
      <c r="J35" s="44">
        <f>T151</f>
        <v>0</v>
      </c>
      <c r="K35" s="45">
        <f>U151</f>
        <v>0</v>
      </c>
      <c r="L35" s="46">
        <f>T152</f>
        <v>0</v>
      </c>
      <c r="M35" s="49">
        <f>U152</f>
        <v>0</v>
      </c>
      <c r="N35" s="44">
        <f>T153</f>
        <v>0</v>
      </c>
      <c r="O35" s="45">
        <f>U153</f>
        <v>0</v>
      </c>
      <c r="P35" s="46">
        <f>T154</f>
        <v>0</v>
      </c>
      <c r="Q35" s="49">
        <f>U154</f>
        <v>0</v>
      </c>
      <c r="R35" s="44">
        <f>T155</f>
        <v>0</v>
      </c>
      <c r="S35" s="50">
        <f>U155</f>
        <v>0</v>
      </c>
      <c r="T35" s="51">
        <f>T156</f>
        <v>0</v>
      </c>
      <c r="U35" s="47">
        <f>U156</f>
        <v>0</v>
      </c>
      <c r="V35" s="48">
        <f>T157</f>
        <v>0</v>
      </c>
      <c r="W35" s="50">
        <f>U157</f>
        <v>0</v>
      </c>
      <c r="X35" s="52">
        <f>T158</f>
        <v>0</v>
      </c>
      <c r="Y35" s="53">
        <f>U158</f>
        <v>0</v>
      </c>
      <c r="Z35" s="54" t="s">
        <v>6</v>
      </c>
      <c r="AA35" s="54" t="s">
        <v>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76">
        <f t="shared" si="13"/>
        <v>0</v>
      </c>
      <c r="AM35" s="56">
        <f t="shared" si="13"/>
        <v>0</v>
      </c>
      <c r="AN35" s="56">
        <f>SUM(AA5,AA8,AA11,AA14,AA17,AA20,AA23,AA26,AA29,AA32)</f>
        <v>0</v>
      </c>
      <c r="AO35" s="57">
        <f>SUM(Z5,Z8,Z11,Z14,Z17,Z20,Z23,Z26,Z29,Z32)</f>
        <v>0</v>
      </c>
      <c r="AP35" s="58">
        <f t="shared" si="1"/>
        <v>0</v>
      </c>
      <c r="AQ35" s="59">
        <f t="shared" si="1"/>
        <v>0</v>
      </c>
      <c r="AR35" s="88"/>
      <c r="AS35" s="61"/>
      <c r="AT35" s="202" t="s">
        <v>42</v>
      </c>
      <c r="AU35" s="27"/>
      <c r="AV35" s="43"/>
      <c r="AW35" s="27"/>
      <c r="AX35" s="27">
        <f>IF(Z4&lt;AA4,1,0)</f>
        <v>0</v>
      </c>
      <c r="AY35" s="181">
        <f t="shared" si="6"/>
        <v>7</v>
      </c>
      <c r="AZ35" s="27">
        <f>IF(Z10&lt;AA10,1,0)</f>
        <v>0</v>
      </c>
      <c r="BA35" s="28">
        <f>IF(Z13&lt;AA13,1,0)</f>
        <v>0</v>
      </c>
      <c r="BB35" s="27">
        <f>IF(Z16&lt;AA16,1,0)</f>
        <v>0</v>
      </c>
      <c r="BC35" s="28">
        <f>IF(Z19&lt;AA19,1,0)</f>
        <v>0</v>
      </c>
      <c r="BD35" s="27">
        <f>IF(Z22&lt;AA22,1,0)</f>
        <v>0</v>
      </c>
      <c r="BE35" s="28">
        <f>IF(Z25&lt;AA25,1,0)</f>
        <v>0</v>
      </c>
      <c r="BF35" s="27">
        <f>IF(Z28&lt;AA28,1,0)</f>
        <v>0</v>
      </c>
      <c r="BG35" s="28">
        <f>IF(Z31&lt;AA31,1,0)</f>
        <v>0</v>
      </c>
      <c r="BH35" s="27">
        <f>SUM(AX35:BG35)</f>
        <v>7</v>
      </c>
      <c r="BI35" s="14"/>
      <c r="BJ35" s="14"/>
      <c r="BK35" s="14"/>
    </row>
    <row r="36" spans="1:64" ht="15.6">
      <c r="A36" s="13"/>
      <c r="C36" s="14"/>
      <c r="D36" s="15"/>
      <c r="E36" s="15"/>
      <c r="AR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4">
      <c r="A37" s="89"/>
      <c r="B37" s="135" t="s">
        <v>9</v>
      </c>
      <c r="C37" s="90" t="s">
        <v>10</v>
      </c>
      <c r="D37" s="89" t="s">
        <v>11</v>
      </c>
      <c r="E37" s="89" t="s">
        <v>12</v>
      </c>
      <c r="F37" s="376" t="s">
        <v>13</v>
      </c>
      <c r="G37" s="376"/>
      <c r="H37" s="376" t="s">
        <v>14</v>
      </c>
      <c r="I37" s="376"/>
      <c r="J37" s="376" t="s">
        <v>15</v>
      </c>
      <c r="K37" s="376"/>
      <c r="L37" s="376" t="s">
        <v>16</v>
      </c>
      <c r="M37" s="376"/>
      <c r="N37" s="376" t="s">
        <v>17</v>
      </c>
      <c r="O37" s="376"/>
      <c r="P37" s="376" t="s">
        <v>18</v>
      </c>
      <c r="Q37" s="376"/>
      <c r="R37" s="376" t="s">
        <v>19</v>
      </c>
      <c r="S37" s="376"/>
      <c r="T37" s="376" t="s">
        <v>20</v>
      </c>
      <c r="U37" s="376"/>
      <c r="V37" s="376" t="s">
        <v>21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89"/>
      <c r="AO37" s="89"/>
      <c r="AP37" s="89"/>
      <c r="AQ37" s="89"/>
      <c r="AR37" s="91"/>
      <c r="AS37" s="89"/>
      <c r="AT37" s="203"/>
      <c r="AU37" s="91"/>
      <c r="AV37" s="91"/>
      <c r="AW37" s="91"/>
      <c r="AX37" s="91"/>
      <c r="AY37" s="91"/>
      <c r="AZ37" s="91"/>
      <c r="BA37" s="377" t="s">
        <v>43</v>
      </c>
      <c r="BB37" s="377"/>
      <c r="BC37" s="377"/>
      <c r="BD37" s="377"/>
      <c r="BE37" s="377" t="s">
        <v>44</v>
      </c>
      <c r="BF37" s="377"/>
      <c r="BG37" s="377"/>
      <c r="BH37" s="377"/>
      <c r="BI37" s="91"/>
      <c r="BJ37" s="14"/>
      <c r="BK37" s="14"/>
    </row>
    <row r="38" spans="1:64" ht="15" thickBot="1">
      <c r="A38" s="13"/>
      <c r="C38" s="14"/>
      <c r="AQ38" s="378" t="s">
        <v>45</v>
      </c>
      <c r="AR38" s="378"/>
      <c r="AS38" s="378" t="s">
        <v>46</v>
      </c>
      <c r="AT38" s="378"/>
      <c r="AU38" s="378" t="s">
        <v>47</v>
      </c>
      <c r="AV38" s="378"/>
      <c r="AW38" s="378" t="s">
        <v>48</v>
      </c>
      <c r="AX38" s="378"/>
      <c r="AY38" s="378" t="s">
        <v>49</v>
      </c>
      <c r="AZ38" s="378"/>
      <c r="BA38" s="92" t="s">
        <v>50</v>
      </c>
      <c r="BB38" s="92" t="s">
        <v>51</v>
      </c>
      <c r="BC38" s="92" t="s">
        <v>52</v>
      </c>
      <c r="BD38" s="92" t="s">
        <v>53</v>
      </c>
      <c r="BE38" s="92" t="s">
        <v>50</v>
      </c>
      <c r="BF38" s="92" t="s">
        <v>51</v>
      </c>
      <c r="BG38" s="92" t="s">
        <v>52</v>
      </c>
      <c r="BH38" s="92" t="s">
        <v>53</v>
      </c>
      <c r="BI38" s="14"/>
    </row>
    <row r="39" spans="1:64" ht="15" thickBot="1">
      <c r="A39" s="93"/>
      <c r="B39" s="136">
        <v>43566</v>
      </c>
      <c r="C39" s="94"/>
      <c r="D39" s="227" t="str">
        <f>E3</f>
        <v>Erlenbach/Morlautern</v>
      </c>
      <c r="E39" s="228" t="str">
        <f>E6</f>
        <v>TuS Kriegsfeld</v>
      </c>
      <c r="F39" s="95">
        <v>25</v>
      </c>
      <c r="G39" s="96">
        <v>22</v>
      </c>
      <c r="H39" s="97">
        <v>27</v>
      </c>
      <c r="I39" s="98">
        <v>25</v>
      </c>
      <c r="J39" s="95">
        <v>25</v>
      </c>
      <c r="K39" s="96">
        <v>17</v>
      </c>
      <c r="L39" s="97"/>
      <c r="M39" s="98"/>
      <c r="N39" s="95"/>
      <c r="O39" s="96"/>
      <c r="P39" s="99">
        <f>IF(F39="","",F39+H39+J39+L39+N39)</f>
        <v>77</v>
      </c>
      <c r="Q39" s="100">
        <f>IF(G39="","",G39+I39+K39+M39+O39)</f>
        <v>64</v>
      </c>
      <c r="R39" s="101">
        <f>IF(F39="","",AQ39+AS39+AU39+AW39+AY39)</f>
        <v>3</v>
      </c>
      <c r="S39" s="102">
        <f t="shared" ref="S39:S48" si="14">IF(G39="","",AR39+AT39+AV39+AX39+AZ39)</f>
        <v>0</v>
      </c>
      <c r="T39" s="103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3</v>
      </c>
      <c r="U39" s="104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4" t="str">
        <f t="shared" ref="AM39:AM48" ca="1" si="15">IF(U39&lt;&gt;"","",IF(C39&lt;&gt;"","verlegt",IF(B39&lt;TODAY(),"offen","")))</f>
        <v/>
      </c>
      <c r="AN39" s="374"/>
      <c r="AO39" s="375" t="str">
        <f ca="1">IF(U39&lt;&gt;"","",IF(C39="","",IF(C39&lt;TODAY(),"offen","")))</f>
        <v/>
      </c>
      <c r="AP39" s="375"/>
      <c r="AQ39" s="105">
        <f>IF(F39&gt;G39,1,0)</f>
        <v>1</v>
      </c>
      <c r="AR39" s="105">
        <f t="shared" ref="AR39:AR48" si="16">IF(G39&gt;F39,1,0)</f>
        <v>0</v>
      </c>
      <c r="AS39" s="14">
        <f t="shared" ref="AS39:AS48" si="17">IF(H39&gt;I39,1,0)</f>
        <v>1</v>
      </c>
      <c r="AT39" s="204">
        <f t="shared" ref="AT39:AT48" si="18">IF(I39&gt;H39,1,0)</f>
        <v>0</v>
      </c>
      <c r="AU39" s="105">
        <f t="shared" ref="AU39:AU48" si="19">IF(J39&gt;K39,1,0)</f>
        <v>1</v>
      </c>
      <c r="AV39" s="105">
        <f t="shared" ref="AV39:AV48" si="20">IF(K39&gt;J39,1,0)</f>
        <v>0</v>
      </c>
      <c r="AW39" s="14">
        <f t="shared" ref="AW39:AW48" si="21">IF(L39&gt;M39,1,0)</f>
        <v>0</v>
      </c>
      <c r="AX39" s="14">
        <f t="shared" ref="AX39:AX48" si="22">IF(M39&gt;L39,1,0)</f>
        <v>0</v>
      </c>
      <c r="AY39" s="105">
        <f t="shared" ref="AY39:AY48" si="23">IF(N39&gt;O39,1,0)</f>
        <v>0</v>
      </c>
      <c r="AZ39" s="105">
        <f t="shared" ref="AZ39:AZ48" si="24">IF(O39&gt;N39,1,0)</f>
        <v>0</v>
      </c>
      <c r="BA39" s="12">
        <f>IF(T39=3,1,0)</f>
        <v>1</v>
      </c>
      <c r="BB39" s="12">
        <f>IF(T39=2,1,0)</f>
        <v>0</v>
      </c>
      <c r="BC39" s="12">
        <f>IF(T39=1,1,0)</f>
        <v>0</v>
      </c>
      <c r="BD39" s="12">
        <f>IF(AND(T39=0,U39&lt;&gt;0),1,0)</f>
        <v>0</v>
      </c>
      <c r="BE39" s="12">
        <f>IF(U50=3,1,0)</f>
        <v>1</v>
      </c>
      <c r="BF39" s="12">
        <f>IF(U50=2,1,0)</f>
        <v>0</v>
      </c>
      <c r="BG39" s="12">
        <f>IF(U50=1,1,0)</f>
        <v>0</v>
      </c>
      <c r="BH39" s="12">
        <f>IF(AND(U50=0,T50&lt;&gt;0),1,0)</f>
        <v>0</v>
      </c>
      <c r="BI39" s="14"/>
    </row>
    <row r="40" spans="1:64" ht="15" thickBot="1">
      <c r="A40" s="106"/>
      <c r="B40" s="137">
        <v>43601</v>
      </c>
      <c r="C40" s="107"/>
      <c r="D40" s="229" t="str">
        <f>D39</f>
        <v>Erlenbach/Morlautern</v>
      </c>
      <c r="E40" s="230" t="str">
        <f>E9</f>
        <v>SV Miesau</v>
      </c>
      <c r="F40" s="108">
        <v>25</v>
      </c>
      <c r="G40" s="109">
        <v>5</v>
      </c>
      <c r="H40" s="110">
        <v>25</v>
      </c>
      <c r="I40" s="111">
        <v>8</v>
      </c>
      <c r="J40" s="108">
        <v>25</v>
      </c>
      <c r="K40" s="109">
        <v>12</v>
      </c>
      <c r="L40" s="110"/>
      <c r="M40" s="111"/>
      <c r="N40" s="108"/>
      <c r="O40" s="109"/>
      <c r="P40" s="112">
        <f t="shared" ref="P40:Q48" si="25">IF(F40="","",F40+H40+J40+L40+N40)</f>
        <v>75</v>
      </c>
      <c r="Q40" s="113">
        <f t="shared" si="25"/>
        <v>25</v>
      </c>
      <c r="R40" s="114">
        <f t="shared" ref="R40:R48" si="26">IF(F40="","",AQ40+AS40+AU40+AW40+AY40)</f>
        <v>3</v>
      </c>
      <c r="S40" s="115">
        <f t="shared" si="14"/>
        <v>0</v>
      </c>
      <c r="T40" s="103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04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7" t="str">
        <f t="shared" ca="1" si="15"/>
        <v/>
      </c>
      <c r="AN40" s="367"/>
      <c r="AO40" s="368" t="str">
        <f t="shared" ref="AO40:AO48" ca="1" si="27">IF(U40&lt;&gt;"","",IF(C40="","",IF(C40&lt;TODAY(),"offen","")))</f>
        <v/>
      </c>
      <c r="AP40" s="368"/>
      <c r="AQ40" s="105">
        <f t="shared" ref="AQ40:AQ48" si="28">IF(F40&gt;G40,1,0)</f>
        <v>1</v>
      </c>
      <c r="AR40" s="105">
        <f t="shared" si="16"/>
        <v>0</v>
      </c>
      <c r="AS40" s="14">
        <f t="shared" si="17"/>
        <v>1</v>
      </c>
      <c r="AT40" s="204">
        <f t="shared" si="18"/>
        <v>0</v>
      </c>
      <c r="AU40" s="105">
        <f t="shared" si="19"/>
        <v>1</v>
      </c>
      <c r="AV40" s="105">
        <f t="shared" si="20"/>
        <v>0</v>
      </c>
      <c r="AW40" s="14">
        <f t="shared" si="21"/>
        <v>0</v>
      </c>
      <c r="AX40" s="14">
        <f t="shared" si="22"/>
        <v>0</v>
      </c>
      <c r="AY40" s="105">
        <f t="shared" si="23"/>
        <v>0</v>
      </c>
      <c r="AZ40" s="105">
        <f t="shared" si="24"/>
        <v>0</v>
      </c>
      <c r="BA40" s="12">
        <f t="shared" ref="BA40:BA103" si="29">IF(T40=3,1,0)</f>
        <v>1</v>
      </c>
      <c r="BB40" s="12">
        <f t="shared" ref="BB40:BB103" si="30">IF(T40=2,1,0)</f>
        <v>0</v>
      </c>
      <c r="BC40" s="12">
        <f t="shared" ref="BC40:BC103" si="31">IF(T40=1,1,0)</f>
        <v>0</v>
      </c>
      <c r="BD40" s="12">
        <f>IF(AND(T40=0,U40&lt;&gt;0),1,0)</f>
        <v>0</v>
      </c>
      <c r="BE40" s="12">
        <f>IF(U61=3,1,0)</f>
        <v>1</v>
      </c>
      <c r="BF40" s="12">
        <f>IF(U61=2,1,0)</f>
        <v>0</v>
      </c>
      <c r="BG40" s="12">
        <f>IF(U61=1,1,0)</f>
        <v>0</v>
      </c>
      <c r="BH40" s="12">
        <f>IF(AND(U61=0,T61&lt;&gt;0),1,0)</f>
        <v>0</v>
      </c>
      <c r="BI40" s="14"/>
    </row>
    <row r="41" spans="1:64" ht="15" thickBot="1">
      <c r="A41" s="106"/>
      <c r="B41" s="137">
        <v>43356</v>
      </c>
      <c r="C41" s="107"/>
      <c r="D41" s="229" t="str">
        <f>D39</f>
        <v>Erlenbach/Morlautern</v>
      </c>
      <c r="E41" s="230" t="str">
        <f>E12</f>
        <v>Niederk./Morbach/Heiligenm.</v>
      </c>
      <c r="F41" s="108">
        <v>25</v>
      </c>
      <c r="G41" s="109">
        <v>11</v>
      </c>
      <c r="H41" s="110">
        <v>25</v>
      </c>
      <c r="I41" s="111">
        <v>8</v>
      </c>
      <c r="J41" s="108">
        <v>25</v>
      </c>
      <c r="K41" s="109">
        <v>4</v>
      </c>
      <c r="L41" s="110"/>
      <c r="M41" s="111"/>
      <c r="N41" s="108"/>
      <c r="O41" s="109"/>
      <c r="P41" s="112">
        <f t="shared" si="25"/>
        <v>75</v>
      </c>
      <c r="Q41" s="113">
        <f t="shared" si="25"/>
        <v>23</v>
      </c>
      <c r="R41" s="114">
        <f t="shared" si="26"/>
        <v>3</v>
      </c>
      <c r="S41" s="115">
        <f t="shared" si="14"/>
        <v>0</v>
      </c>
      <c r="T41" s="103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3</v>
      </c>
      <c r="U41" s="104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7" t="str">
        <f t="shared" ca="1" si="15"/>
        <v/>
      </c>
      <c r="AN41" s="367"/>
      <c r="AO41" s="368" t="str">
        <f t="shared" ca="1" si="27"/>
        <v/>
      </c>
      <c r="AP41" s="368"/>
      <c r="AQ41" s="105">
        <f t="shared" si="28"/>
        <v>1</v>
      </c>
      <c r="AR41" s="105">
        <f t="shared" si="16"/>
        <v>0</v>
      </c>
      <c r="AS41" s="14">
        <f t="shared" si="17"/>
        <v>1</v>
      </c>
      <c r="AT41" s="204">
        <f t="shared" si="18"/>
        <v>0</v>
      </c>
      <c r="AU41" s="105">
        <f t="shared" si="19"/>
        <v>1</v>
      </c>
      <c r="AV41" s="105">
        <f t="shared" si="20"/>
        <v>0</v>
      </c>
      <c r="AW41" s="14">
        <f t="shared" si="21"/>
        <v>0</v>
      </c>
      <c r="AX41" s="14">
        <f t="shared" si="22"/>
        <v>0</v>
      </c>
      <c r="AY41" s="105">
        <f t="shared" si="23"/>
        <v>0</v>
      </c>
      <c r="AZ41" s="105">
        <f t="shared" si="24"/>
        <v>0</v>
      </c>
      <c r="BA41" s="12">
        <f t="shared" si="29"/>
        <v>1</v>
      </c>
      <c r="BB41" s="12">
        <f t="shared" si="30"/>
        <v>0</v>
      </c>
      <c r="BC41" s="12">
        <f t="shared" si="31"/>
        <v>0</v>
      </c>
      <c r="BD41" s="12">
        <f t="shared" ref="BD41:BD103" si="34">IF(AND(T41=0,U41&lt;&gt;0),1,0)</f>
        <v>0</v>
      </c>
      <c r="BE41" s="12">
        <f>IF(U72=3,1,0)</f>
        <v>1</v>
      </c>
      <c r="BF41" s="12">
        <f>IF(U72=2,1,0)</f>
        <v>0</v>
      </c>
      <c r="BG41" s="12">
        <f>IF(U72=1,1,0)</f>
        <v>0</v>
      </c>
      <c r="BH41" s="12">
        <f>IF(AND(U72=0,T72&lt;&gt;0),1,0)</f>
        <v>0</v>
      </c>
      <c r="BI41" s="14"/>
    </row>
    <row r="42" spans="1:64" ht="15" thickBot="1">
      <c r="A42" s="106"/>
      <c r="B42" s="137">
        <v>43370</v>
      </c>
      <c r="C42" s="107"/>
      <c r="D42" s="229" t="str">
        <f>D41</f>
        <v>Erlenbach/Morlautern</v>
      </c>
      <c r="E42" s="230" t="str">
        <f>E15</f>
        <v>Rodenbach/Weilerbach</v>
      </c>
      <c r="F42" s="108">
        <v>25</v>
      </c>
      <c r="G42" s="109">
        <v>10</v>
      </c>
      <c r="H42" s="110">
        <v>25</v>
      </c>
      <c r="I42" s="111">
        <v>15</v>
      </c>
      <c r="J42" s="108">
        <v>25</v>
      </c>
      <c r="K42" s="109">
        <v>16</v>
      </c>
      <c r="L42" s="110"/>
      <c r="M42" s="111"/>
      <c r="N42" s="108"/>
      <c r="O42" s="109"/>
      <c r="P42" s="112">
        <f t="shared" si="25"/>
        <v>75</v>
      </c>
      <c r="Q42" s="113">
        <f t="shared" si="25"/>
        <v>41</v>
      </c>
      <c r="R42" s="114">
        <f t="shared" si="26"/>
        <v>3</v>
      </c>
      <c r="S42" s="115">
        <f t="shared" si="14"/>
        <v>0</v>
      </c>
      <c r="T42" s="103">
        <f t="shared" si="32"/>
        <v>3</v>
      </c>
      <c r="U42" s="104">
        <f t="shared" si="33"/>
        <v>0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72" t="str">
        <f t="shared" ca="1" si="15"/>
        <v/>
      </c>
      <c r="AN42" s="372"/>
      <c r="AO42" s="368" t="str">
        <f t="shared" ca="1" si="27"/>
        <v/>
      </c>
      <c r="AP42" s="368"/>
      <c r="AQ42" s="105">
        <f t="shared" si="28"/>
        <v>1</v>
      </c>
      <c r="AR42" s="105">
        <f t="shared" si="16"/>
        <v>0</v>
      </c>
      <c r="AS42" s="14">
        <f t="shared" si="17"/>
        <v>1</v>
      </c>
      <c r="AT42" s="204">
        <f t="shared" si="18"/>
        <v>0</v>
      </c>
      <c r="AU42" s="105">
        <f t="shared" si="19"/>
        <v>1</v>
      </c>
      <c r="AV42" s="105">
        <f t="shared" si="20"/>
        <v>0</v>
      </c>
      <c r="AW42" s="14">
        <f t="shared" si="21"/>
        <v>0</v>
      </c>
      <c r="AX42" s="14">
        <f t="shared" si="22"/>
        <v>0</v>
      </c>
      <c r="AY42" s="105">
        <f t="shared" si="23"/>
        <v>0</v>
      </c>
      <c r="AZ42" s="105">
        <f t="shared" si="24"/>
        <v>0</v>
      </c>
      <c r="BA42" s="12">
        <f t="shared" si="29"/>
        <v>1</v>
      </c>
      <c r="BB42" s="12">
        <f t="shared" si="30"/>
        <v>0</v>
      </c>
      <c r="BC42" s="12">
        <f t="shared" si="31"/>
        <v>0</v>
      </c>
      <c r="BD42" s="12">
        <f t="shared" si="34"/>
        <v>0</v>
      </c>
      <c r="BE42" s="12">
        <f>IF(U83=3,1,0)</f>
        <v>1</v>
      </c>
      <c r="BF42" s="12">
        <f>IF(U83=2,1,0)</f>
        <v>0</v>
      </c>
      <c r="BG42" s="12">
        <f>IF(U83=1,1,0)</f>
        <v>0</v>
      </c>
      <c r="BH42" s="12">
        <f>IF(AND(U83=0,T83&lt;&gt;0),1,0)</f>
        <v>0</v>
      </c>
      <c r="BI42" s="14"/>
    </row>
    <row r="43" spans="1:64" ht="15" thickBot="1">
      <c r="A43" s="106"/>
      <c r="B43" s="137">
        <v>43482</v>
      </c>
      <c r="C43" s="107"/>
      <c r="D43" s="229" t="str">
        <f>D41</f>
        <v>Erlenbach/Morlautern</v>
      </c>
      <c r="E43" s="230" t="str">
        <f>E18</f>
        <v>TV Rodenbach Youth</v>
      </c>
      <c r="F43" s="108">
        <v>21</v>
      </c>
      <c r="G43" s="109">
        <v>25</v>
      </c>
      <c r="H43" s="110">
        <v>25</v>
      </c>
      <c r="I43" s="111">
        <v>16</v>
      </c>
      <c r="J43" s="108">
        <v>23</v>
      </c>
      <c r="K43" s="109">
        <v>25</v>
      </c>
      <c r="L43" s="110">
        <v>28</v>
      </c>
      <c r="M43" s="111">
        <v>26</v>
      </c>
      <c r="N43" s="108">
        <v>9</v>
      </c>
      <c r="O43" s="109">
        <v>15</v>
      </c>
      <c r="P43" s="112">
        <f t="shared" si="25"/>
        <v>106</v>
      </c>
      <c r="Q43" s="113">
        <f t="shared" si="25"/>
        <v>107</v>
      </c>
      <c r="R43" s="114">
        <f t="shared" si="26"/>
        <v>2</v>
      </c>
      <c r="S43" s="115">
        <f t="shared" si="14"/>
        <v>3</v>
      </c>
      <c r="T43" s="103">
        <f t="shared" si="32"/>
        <v>1</v>
      </c>
      <c r="U43" s="104">
        <f t="shared" si="33"/>
        <v>2</v>
      </c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7" t="str">
        <f t="shared" ca="1" si="15"/>
        <v/>
      </c>
      <c r="AN43" s="367"/>
      <c r="AO43" s="368" t="str">
        <f t="shared" ca="1" si="27"/>
        <v/>
      </c>
      <c r="AP43" s="368"/>
      <c r="AQ43" s="105">
        <f t="shared" si="28"/>
        <v>0</v>
      </c>
      <c r="AR43" s="105">
        <f t="shared" si="16"/>
        <v>1</v>
      </c>
      <c r="AS43" s="14">
        <f t="shared" si="17"/>
        <v>1</v>
      </c>
      <c r="AT43" s="204">
        <f t="shared" si="18"/>
        <v>0</v>
      </c>
      <c r="AU43" s="105">
        <f t="shared" si="19"/>
        <v>0</v>
      </c>
      <c r="AV43" s="105">
        <f t="shared" si="20"/>
        <v>1</v>
      </c>
      <c r="AW43" s="14">
        <f t="shared" si="21"/>
        <v>1</v>
      </c>
      <c r="AX43" s="14">
        <f t="shared" si="22"/>
        <v>0</v>
      </c>
      <c r="AY43" s="105">
        <f t="shared" si="23"/>
        <v>0</v>
      </c>
      <c r="AZ43" s="105">
        <f t="shared" si="24"/>
        <v>1</v>
      </c>
      <c r="BA43" s="12">
        <f t="shared" si="29"/>
        <v>0</v>
      </c>
      <c r="BB43" s="12">
        <f t="shared" si="30"/>
        <v>0</v>
      </c>
      <c r="BC43" s="12">
        <f t="shared" si="31"/>
        <v>1</v>
      </c>
      <c r="BD43" s="12">
        <f t="shared" si="34"/>
        <v>0</v>
      </c>
      <c r="BE43" s="12">
        <f>IF(U94=3,1,0)</f>
        <v>0</v>
      </c>
      <c r="BF43" s="12">
        <f>IF(U94=2,1,0)</f>
        <v>0</v>
      </c>
      <c r="BG43" s="12">
        <f>IF(U94=1,1,0)</f>
        <v>0</v>
      </c>
      <c r="BH43" s="12">
        <f>IF(AND(U94=0,T94&lt;&gt;0),1,0)</f>
        <v>1</v>
      </c>
      <c r="BI43" s="14"/>
    </row>
    <row r="44" spans="1:64" ht="15" hidden="1" thickBot="1">
      <c r="A44" s="106"/>
      <c r="B44" s="137"/>
      <c r="C44" s="107"/>
      <c r="D44" s="229" t="str">
        <f>D43</f>
        <v>Erlenbach/Morlautern</v>
      </c>
      <c r="E44" s="230">
        <f>E21</f>
        <v>0</v>
      </c>
      <c r="F44" s="108"/>
      <c r="G44" s="109"/>
      <c r="H44" s="110"/>
      <c r="I44" s="111"/>
      <c r="J44" s="108"/>
      <c r="K44" s="109"/>
      <c r="L44" s="110"/>
      <c r="M44" s="111"/>
      <c r="N44" s="108"/>
      <c r="O44" s="109"/>
      <c r="P44" s="112" t="str">
        <f t="shared" si="25"/>
        <v/>
      </c>
      <c r="Q44" s="113" t="str">
        <f t="shared" si="25"/>
        <v/>
      </c>
      <c r="R44" s="114" t="str">
        <f t="shared" si="26"/>
        <v/>
      </c>
      <c r="S44" s="115" t="str">
        <f t="shared" si="14"/>
        <v/>
      </c>
      <c r="T44" s="103">
        <f t="shared" si="32"/>
        <v>0</v>
      </c>
      <c r="U44" s="104">
        <f t="shared" si="33"/>
        <v>0</v>
      </c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7" t="str">
        <f t="shared" ca="1" si="15"/>
        <v/>
      </c>
      <c r="AN44" s="367"/>
      <c r="AO44" s="368" t="str">
        <f t="shared" ca="1" si="27"/>
        <v/>
      </c>
      <c r="AP44" s="368"/>
      <c r="AQ44" s="105">
        <f t="shared" si="28"/>
        <v>0</v>
      </c>
      <c r="AR44" s="105">
        <f t="shared" si="16"/>
        <v>0</v>
      </c>
      <c r="AS44" s="14">
        <f t="shared" si="17"/>
        <v>0</v>
      </c>
      <c r="AT44" s="204">
        <f t="shared" si="18"/>
        <v>0</v>
      </c>
      <c r="AU44" s="105">
        <f t="shared" si="19"/>
        <v>0</v>
      </c>
      <c r="AV44" s="105">
        <f t="shared" si="20"/>
        <v>0</v>
      </c>
      <c r="AW44" s="14">
        <f t="shared" si="21"/>
        <v>0</v>
      </c>
      <c r="AX44" s="14">
        <f t="shared" si="22"/>
        <v>0</v>
      </c>
      <c r="AY44" s="105">
        <f t="shared" si="23"/>
        <v>0</v>
      </c>
      <c r="AZ44" s="105">
        <f t="shared" si="24"/>
        <v>0</v>
      </c>
      <c r="BA44" s="12">
        <f t="shared" si="29"/>
        <v>0</v>
      </c>
      <c r="BB44" s="12">
        <f t="shared" si="30"/>
        <v>0</v>
      </c>
      <c r="BC44" s="12">
        <f t="shared" si="31"/>
        <v>0</v>
      </c>
      <c r="BD44" s="12">
        <f t="shared" si="34"/>
        <v>0</v>
      </c>
      <c r="BE44" s="12">
        <f>IF(U105=3,1,0)</f>
        <v>0</v>
      </c>
      <c r="BF44" s="12">
        <f>IF(U105=2,1,0)</f>
        <v>0</v>
      </c>
      <c r="BG44" s="12">
        <f>IF(U105=1,1,0)</f>
        <v>0</v>
      </c>
      <c r="BH44" s="12">
        <f>IF(AND(U105=0,T105&lt;&gt;0),1,0)</f>
        <v>0</v>
      </c>
      <c r="BI44" s="14"/>
    </row>
    <row r="45" spans="1:64" ht="15" hidden="1" thickBot="1">
      <c r="A45" s="106"/>
      <c r="B45" s="137"/>
      <c r="C45" s="107"/>
      <c r="D45" s="229" t="str">
        <f>D43</f>
        <v>Erlenbach/Morlautern</v>
      </c>
      <c r="E45" s="230">
        <f>E24</f>
        <v>0</v>
      </c>
      <c r="F45" s="108"/>
      <c r="G45" s="109"/>
      <c r="H45" s="110"/>
      <c r="I45" s="111"/>
      <c r="J45" s="108"/>
      <c r="K45" s="109"/>
      <c r="L45" s="110"/>
      <c r="M45" s="111"/>
      <c r="N45" s="108"/>
      <c r="O45" s="109"/>
      <c r="P45" s="112" t="str">
        <f t="shared" si="25"/>
        <v/>
      </c>
      <c r="Q45" s="113" t="str">
        <f t="shared" si="25"/>
        <v/>
      </c>
      <c r="R45" s="114" t="str">
        <f t="shared" si="26"/>
        <v/>
      </c>
      <c r="S45" s="115" t="str">
        <f t="shared" si="14"/>
        <v/>
      </c>
      <c r="T45" s="103">
        <f t="shared" si="32"/>
        <v>0</v>
      </c>
      <c r="U45" s="104">
        <f t="shared" si="33"/>
        <v>0</v>
      </c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7" t="str">
        <f t="shared" ca="1" si="15"/>
        <v/>
      </c>
      <c r="AN45" s="367"/>
      <c r="AO45" s="368" t="str">
        <f t="shared" ca="1" si="27"/>
        <v/>
      </c>
      <c r="AP45" s="368"/>
      <c r="AQ45" s="105">
        <f t="shared" si="28"/>
        <v>0</v>
      </c>
      <c r="AR45" s="105">
        <f t="shared" si="16"/>
        <v>0</v>
      </c>
      <c r="AS45" s="14">
        <f t="shared" si="17"/>
        <v>0</v>
      </c>
      <c r="AT45" s="204">
        <f t="shared" si="18"/>
        <v>0</v>
      </c>
      <c r="AU45" s="105">
        <f t="shared" si="19"/>
        <v>0</v>
      </c>
      <c r="AV45" s="105">
        <f t="shared" si="20"/>
        <v>0</v>
      </c>
      <c r="AW45" s="14">
        <f t="shared" si="21"/>
        <v>0</v>
      </c>
      <c r="AX45" s="14">
        <f t="shared" si="22"/>
        <v>0</v>
      </c>
      <c r="AY45" s="105">
        <f t="shared" si="23"/>
        <v>0</v>
      </c>
      <c r="AZ45" s="105">
        <f t="shared" si="24"/>
        <v>0</v>
      </c>
      <c r="BA45" s="12">
        <f t="shared" si="29"/>
        <v>0</v>
      </c>
      <c r="BB45" s="12">
        <f t="shared" si="30"/>
        <v>0</v>
      </c>
      <c r="BC45" s="12">
        <f t="shared" si="31"/>
        <v>0</v>
      </c>
      <c r="BD45" s="12">
        <f t="shared" si="34"/>
        <v>0</v>
      </c>
      <c r="BE45" s="12">
        <f>IF(U116=3,1,0)</f>
        <v>0</v>
      </c>
      <c r="BF45" s="12">
        <f>IF(U116=2,1,0)</f>
        <v>0</v>
      </c>
      <c r="BG45" s="12">
        <f>IF(U116=1,1,0)</f>
        <v>0</v>
      </c>
      <c r="BH45" s="12">
        <f>IF(AND(U116=0,T116&lt;&gt;0),1,0)</f>
        <v>0</v>
      </c>
      <c r="BI45" s="14"/>
    </row>
    <row r="46" spans="1:64" ht="15" hidden="1" thickBot="1">
      <c r="A46" s="106"/>
      <c r="B46" s="137"/>
      <c r="C46" s="107"/>
      <c r="D46" s="229" t="str">
        <f>D45</f>
        <v>Erlenbach/Morlautern</v>
      </c>
      <c r="E46" s="230">
        <f>E27</f>
        <v>0</v>
      </c>
      <c r="F46" s="108"/>
      <c r="G46" s="109"/>
      <c r="H46" s="110"/>
      <c r="I46" s="111"/>
      <c r="J46" s="108"/>
      <c r="K46" s="109"/>
      <c r="L46" s="110"/>
      <c r="M46" s="111"/>
      <c r="N46" s="108"/>
      <c r="O46" s="109"/>
      <c r="P46" s="112" t="str">
        <f t="shared" si="25"/>
        <v/>
      </c>
      <c r="Q46" s="113" t="str">
        <f t="shared" si="25"/>
        <v/>
      </c>
      <c r="R46" s="114" t="str">
        <f t="shared" si="26"/>
        <v/>
      </c>
      <c r="S46" s="115" t="str">
        <f t="shared" si="14"/>
        <v/>
      </c>
      <c r="T46" s="103">
        <f t="shared" si="32"/>
        <v>0</v>
      </c>
      <c r="U46" s="104">
        <f t="shared" si="33"/>
        <v>0</v>
      </c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7" t="str">
        <f t="shared" ca="1" si="15"/>
        <v/>
      </c>
      <c r="AN46" s="367"/>
      <c r="AO46" s="368" t="str">
        <f t="shared" ca="1" si="27"/>
        <v/>
      </c>
      <c r="AP46" s="368"/>
      <c r="AQ46" s="105">
        <f t="shared" si="28"/>
        <v>0</v>
      </c>
      <c r="AR46" s="105">
        <f t="shared" si="16"/>
        <v>0</v>
      </c>
      <c r="AS46" s="14">
        <f t="shared" si="17"/>
        <v>0</v>
      </c>
      <c r="AT46" s="204">
        <f t="shared" si="18"/>
        <v>0</v>
      </c>
      <c r="AU46" s="105">
        <f t="shared" si="19"/>
        <v>0</v>
      </c>
      <c r="AV46" s="105">
        <f t="shared" si="20"/>
        <v>0</v>
      </c>
      <c r="AW46" s="14">
        <f t="shared" si="21"/>
        <v>0</v>
      </c>
      <c r="AX46" s="14">
        <f t="shared" si="22"/>
        <v>0</v>
      </c>
      <c r="AY46" s="105">
        <f t="shared" si="23"/>
        <v>0</v>
      </c>
      <c r="AZ46" s="105">
        <f t="shared" si="24"/>
        <v>0</v>
      </c>
      <c r="BA46" s="12">
        <f t="shared" si="29"/>
        <v>0</v>
      </c>
      <c r="BB46" s="12">
        <f t="shared" si="30"/>
        <v>0</v>
      </c>
      <c r="BC46" s="12">
        <f t="shared" si="31"/>
        <v>0</v>
      </c>
      <c r="BD46" s="12">
        <f t="shared" si="34"/>
        <v>0</v>
      </c>
      <c r="BE46" s="12">
        <f>IF(U127=3,1,0)</f>
        <v>0</v>
      </c>
      <c r="BF46" s="12">
        <f>IF(U127=2,1,0)</f>
        <v>0</v>
      </c>
      <c r="BG46" s="12">
        <f>IF(U127=1,1,0)</f>
        <v>0</v>
      </c>
      <c r="BH46" s="12">
        <f>IF(AND(U127=0,T127&lt;&gt;0),1,0)</f>
        <v>0</v>
      </c>
      <c r="BI46" s="14"/>
    </row>
    <row r="47" spans="1:64" ht="15" hidden="1" thickBot="1">
      <c r="A47" s="106"/>
      <c r="B47" s="137"/>
      <c r="C47" s="107"/>
      <c r="D47" s="229" t="str">
        <f>D45</f>
        <v>Erlenbach/Morlautern</v>
      </c>
      <c r="E47" s="231">
        <f>E30</f>
        <v>0</v>
      </c>
      <c r="F47" s="108"/>
      <c r="G47" s="109"/>
      <c r="H47" s="110"/>
      <c r="I47" s="111"/>
      <c r="J47" s="108"/>
      <c r="K47" s="109"/>
      <c r="L47" s="110"/>
      <c r="M47" s="111"/>
      <c r="N47" s="108"/>
      <c r="O47" s="109"/>
      <c r="P47" s="112" t="str">
        <f t="shared" si="25"/>
        <v/>
      </c>
      <c r="Q47" s="113" t="str">
        <f t="shared" si="25"/>
        <v/>
      </c>
      <c r="R47" s="114" t="str">
        <f t="shared" si="26"/>
        <v/>
      </c>
      <c r="S47" s="115" t="str">
        <f t="shared" si="14"/>
        <v/>
      </c>
      <c r="T47" s="103">
        <f t="shared" si="32"/>
        <v>0</v>
      </c>
      <c r="U47" s="104">
        <f t="shared" si="33"/>
        <v>0</v>
      </c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 t="str">
        <f t="shared" ca="1" si="15"/>
        <v/>
      </c>
      <c r="AN47" s="367"/>
      <c r="AO47" s="368" t="str">
        <f t="shared" ca="1" si="27"/>
        <v/>
      </c>
      <c r="AP47" s="368"/>
      <c r="AQ47" s="105">
        <f t="shared" si="28"/>
        <v>0</v>
      </c>
      <c r="AR47" s="105">
        <f t="shared" si="16"/>
        <v>0</v>
      </c>
      <c r="AS47" s="14">
        <f t="shared" si="17"/>
        <v>0</v>
      </c>
      <c r="AT47" s="204">
        <f t="shared" si="18"/>
        <v>0</v>
      </c>
      <c r="AU47" s="105">
        <f t="shared" si="19"/>
        <v>0</v>
      </c>
      <c r="AV47" s="105">
        <f t="shared" si="20"/>
        <v>0</v>
      </c>
      <c r="AW47" s="14">
        <f t="shared" si="21"/>
        <v>0</v>
      </c>
      <c r="AX47" s="14">
        <f t="shared" si="22"/>
        <v>0</v>
      </c>
      <c r="AY47" s="105">
        <f t="shared" si="23"/>
        <v>0</v>
      </c>
      <c r="AZ47" s="105">
        <f t="shared" si="24"/>
        <v>0</v>
      </c>
      <c r="BA47" s="12">
        <f t="shared" si="29"/>
        <v>0</v>
      </c>
      <c r="BB47" s="12">
        <f t="shared" si="30"/>
        <v>0</v>
      </c>
      <c r="BC47" s="12">
        <f t="shared" si="31"/>
        <v>0</v>
      </c>
      <c r="BD47" s="12">
        <f t="shared" si="34"/>
        <v>0</v>
      </c>
      <c r="BE47" s="12">
        <f>IF(U138=3,1,0)</f>
        <v>0</v>
      </c>
      <c r="BF47" s="12">
        <f>IF(U138=2,1,0)</f>
        <v>0</v>
      </c>
      <c r="BG47" s="12">
        <f>IF(U138=1,1,0)</f>
        <v>0</v>
      </c>
      <c r="BH47" s="12">
        <f>IF(AND(U138=0,T138&lt;&gt;0),1,0)</f>
        <v>0</v>
      </c>
      <c r="BI47" s="14"/>
    </row>
    <row r="48" spans="1:64" ht="46.2" hidden="1" customHeight="1" thickBot="1">
      <c r="A48" s="116"/>
      <c r="B48" s="138"/>
      <c r="C48" s="117"/>
      <c r="D48" s="229" t="str">
        <f>D47</f>
        <v>Erlenbach/Morlautern</v>
      </c>
      <c r="E48" s="232">
        <f>E33</f>
        <v>0</v>
      </c>
      <c r="F48" s="118"/>
      <c r="G48" s="119"/>
      <c r="H48" s="120"/>
      <c r="I48" s="121"/>
      <c r="J48" s="118"/>
      <c r="K48" s="119"/>
      <c r="L48" s="120"/>
      <c r="M48" s="121"/>
      <c r="N48" s="118"/>
      <c r="O48" s="119"/>
      <c r="P48" s="122" t="str">
        <f t="shared" si="25"/>
        <v/>
      </c>
      <c r="Q48" s="123" t="str">
        <f t="shared" si="25"/>
        <v/>
      </c>
      <c r="R48" s="124" t="str">
        <f t="shared" si="26"/>
        <v/>
      </c>
      <c r="S48" s="125" t="str">
        <f t="shared" si="14"/>
        <v/>
      </c>
      <c r="T48" s="103">
        <f t="shared" si="32"/>
        <v>0</v>
      </c>
      <c r="U48" s="104">
        <f t="shared" si="33"/>
        <v>0</v>
      </c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70" t="str">
        <f t="shared" ca="1" si="15"/>
        <v/>
      </c>
      <c r="AN48" s="370"/>
      <c r="AO48" s="371" t="str">
        <f t="shared" ca="1" si="27"/>
        <v/>
      </c>
      <c r="AP48" s="371"/>
      <c r="AQ48" s="105">
        <f t="shared" si="28"/>
        <v>0</v>
      </c>
      <c r="AR48" s="105">
        <f t="shared" si="16"/>
        <v>0</v>
      </c>
      <c r="AS48" s="14">
        <f t="shared" si="17"/>
        <v>0</v>
      </c>
      <c r="AT48" s="204">
        <f t="shared" si="18"/>
        <v>0</v>
      </c>
      <c r="AU48" s="105">
        <f t="shared" si="19"/>
        <v>0</v>
      </c>
      <c r="AV48" s="105">
        <f t="shared" si="20"/>
        <v>0</v>
      </c>
      <c r="AW48" s="14">
        <f t="shared" si="21"/>
        <v>0</v>
      </c>
      <c r="AX48" s="14">
        <f t="shared" si="22"/>
        <v>0</v>
      </c>
      <c r="AY48" s="105">
        <f t="shared" si="23"/>
        <v>0</v>
      </c>
      <c r="AZ48" s="105">
        <f t="shared" si="24"/>
        <v>0</v>
      </c>
      <c r="BA48" s="12">
        <f t="shared" si="29"/>
        <v>0</v>
      </c>
      <c r="BB48" s="12">
        <f t="shared" si="30"/>
        <v>0</v>
      </c>
      <c r="BC48" s="12">
        <f t="shared" si="31"/>
        <v>0</v>
      </c>
      <c r="BD48" s="12">
        <f t="shared" si="34"/>
        <v>0</v>
      </c>
      <c r="BE48" s="12">
        <f>IF(149=3,1,0)</f>
        <v>0</v>
      </c>
      <c r="BF48" s="12">
        <f>IF(U149=2,1,0)</f>
        <v>0</v>
      </c>
      <c r="BG48" s="12">
        <f>IF(U149=1,1,0)</f>
        <v>0</v>
      </c>
      <c r="BH48" s="12">
        <f>IF(AND(U149=0,T149&lt;&gt;0),1,0)</f>
        <v>0</v>
      </c>
      <c r="BI48" s="14"/>
    </row>
    <row r="49" spans="1:61" ht="15" thickBot="1">
      <c r="A49" s="13"/>
      <c r="C49" s="14"/>
      <c r="D49" s="218"/>
      <c r="E49" s="218"/>
      <c r="T49" s="103">
        <f t="shared" si="32"/>
        <v>0</v>
      </c>
      <c r="U49" s="104">
        <f t="shared" si="33"/>
        <v>0</v>
      </c>
      <c r="V49" s="126"/>
      <c r="W49" s="126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Q49" s="105"/>
      <c r="AR49" s="105"/>
      <c r="AS49" s="14"/>
      <c r="AT49" s="204"/>
      <c r="AU49" s="105"/>
      <c r="AV49" s="105"/>
      <c r="AW49" s="14"/>
      <c r="AX49" s="14"/>
      <c r="AY49" s="105"/>
      <c r="AZ49" s="105"/>
      <c r="BA49" s="128">
        <f t="shared" ref="BA49:BH49" si="35">SUM(BA39:BA48)</f>
        <v>4</v>
      </c>
      <c r="BB49" s="128">
        <f t="shared" si="35"/>
        <v>0</v>
      </c>
      <c r="BC49" s="128">
        <f t="shared" si="35"/>
        <v>1</v>
      </c>
      <c r="BD49" s="128">
        <f t="shared" si="35"/>
        <v>0</v>
      </c>
      <c r="BE49" s="128">
        <f t="shared" si="35"/>
        <v>4</v>
      </c>
      <c r="BF49" s="128">
        <f t="shared" si="35"/>
        <v>0</v>
      </c>
      <c r="BG49" s="128">
        <f t="shared" si="35"/>
        <v>0</v>
      </c>
      <c r="BH49" s="128">
        <f t="shared" si="35"/>
        <v>1</v>
      </c>
      <c r="BI49" s="14">
        <f>SUM(BA49:BH49)</f>
        <v>10</v>
      </c>
    </row>
    <row r="50" spans="1:61" ht="15" thickBot="1">
      <c r="A50" s="93"/>
      <c r="B50" s="136">
        <v>43416</v>
      </c>
      <c r="C50" s="129"/>
      <c r="D50" s="233" t="str">
        <f>E6</f>
        <v>TuS Kriegsfeld</v>
      </c>
      <c r="E50" s="228" t="str">
        <f>E3</f>
        <v>Erlenbach/Morlautern</v>
      </c>
      <c r="F50" s="97">
        <v>22</v>
      </c>
      <c r="G50" s="98">
        <v>25</v>
      </c>
      <c r="H50" s="95">
        <v>16</v>
      </c>
      <c r="I50" s="96">
        <v>25</v>
      </c>
      <c r="J50" s="97">
        <v>15</v>
      </c>
      <c r="K50" s="98">
        <v>25</v>
      </c>
      <c r="L50" s="95"/>
      <c r="M50" s="96"/>
      <c r="N50" s="97"/>
      <c r="O50" s="98"/>
      <c r="P50" s="101">
        <f>IF(F50="","",F50+H50+J50+L50+N50)</f>
        <v>53</v>
      </c>
      <c r="Q50" s="102">
        <f t="shared" ref="Q50:Q59" si="36">IF(G50="","",G50+I50+K50+M50+O50)</f>
        <v>75</v>
      </c>
      <c r="R50" s="101">
        <f>IF(F50="","",AQ50+AS50+AU50+AW50+AY50)</f>
        <v>0</v>
      </c>
      <c r="S50" s="102">
        <f t="shared" ref="S50:S59" si="37">IF(G50="","",AR50+AT50+AV50+AX50+AZ50)</f>
        <v>3</v>
      </c>
      <c r="T50" s="103">
        <f t="shared" si="32"/>
        <v>0</v>
      </c>
      <c r="U50" s="104">
        <f t="shared" si="33"/>
        <v>3</v>
      </c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4" t="str">
        <f t="shared" ref="AM50:AM59" ca="1" si="38">IF(U50&lt;&gt;"","",IF(C50&lt;&gt;"","verlegt",IF(B50&lt;TODAY(),"offen","")))</f>
        <v/>
      </c>
      <c r="AN50" s="374"/>
      <c r="AO50" s="375" t="str">
        <f ca="1">IF(U50&lt;&gt;"","",IF(C50="","",IF(C50&lt;TODAY(),"offen","")))</f>
        <v/>
      </c>
      <c r="AP50" s="375"/>
      <c r="AQ50" s="105">
        <f t="shared" ref="AQ50:AQ59" si="39">IF(F50&gt;G50,1,0)</f>
        <v>0</v>
      </c>
      <c r="AR50" s="105">
        <f t="shared" ref="AR50:AR59" si="40">IF(G50&gt;F50,1,0)</f>
        <v>1</v>
      </c>
      <c r="AS50" s="14">
        <f t="shared" ref="AS50:AS59" si="41">IF(H50&gt;I50,1,0)</f>
        <v>0</v>
      </c>
      <c r="AT50" s="204">
        <f t="shared" ref="AT50:AT59" si="42">IF(I50&gt;H50,1,0)</f>
        <v>1</v>
      </c>
      <c r="AU50" s="105">
        <f t="shared" ref="AU50:AU59" si="43">IF(J50&gt;K50,1,0)</f>
        <v>0</v>
      </c>
      <c r="AV50" s="105">
        <f t="shared" ref="AV50:AV59" si="44">IF(K50&gt;J50,1,0)</f>
        <v>1</v>
      </c>
      <c r="AW50" s="14">
        <f t="shared" ref="AW50:AW59" si="45">IF(L50&gt;M50,1,0)</f>
        <v>0</v>
      </c>
      <c r="AX50" s="14">
        <f t="shared" ref="AX50:AX59" si="46">IF(M50&gt;L50,1,0)</f>
        <v>0</v>
      </c>
      <c r="AY50" s="105">
        <f t="shared" ref="AY50:AY59" si="47">IF(N50&gt;O50,1,0)</f>
        <v>0</v>
      </c>
      <c r="AZ50" s="105">
        <f t="shared" ref="AZ50:AZ59" si="48">IF(O50&gt;N50,1,0)</f>
        <v>0</v>
      </c>
      <c r="BA50" s="12">
        <f t="shared" si="29"/>
        <v>0</v>
      </c>
      <c r="BB50" s="12">
        <f t="shared" si="30"/>
        <v>0</v>
      </c>
      <c r="BC50" s="12">
        <f t="shared" si="31"/>
        <v>0</v>
      </c>
      <c r="BD50" s="12">
        <f t="shared" si="34"/>
        <v>1</v>
      </c>
      <c r="BE50" s="12">
        <f>IF(U39=3,1,0)</f>
        <v>0</v>
      </c>
      <c r="BF50" s="12">
        <f>IF(U39=2,1,0)</f>
        <v>0</v>
      </c>
      <c r="BG50" s="12">
        <f>IF(U39=1,1,0)</f>
        <v>0</v>
      </c>
      <c r="BH50" s="12">
        <f>IF(AND(U39=0,T39&lt;&gt;0),1,0)</f>
        <v>1</v>
      </c>
      <c r="BI50" s="14"/>
    </row>
    <row r="51" spans="1:61" ht="15" thickBot="1">
      <c r="A51" s="106"/>
      <c r="B51" s="137">
        <v>43353</v>
      </c>
      <c r="C51" s="162">
        <v>43388</v>
      </c>
      <c r="D51" s="234" t="str">
        <f>D50</f>
        <v>TuS Kriegsfeld</v>
      </c>
      <c r="E51" s="230" t="str">
        <f>E9</f>
        <v>SV Miesau</v>
      </c>
      <c r="F51" s="110">
        <v>25</v>
      </c>
      <c r="G51" s="111">
        <v>8</v>
      </c>
      <c r="H51" s="108">
        <v>25</v>
      </c>
      <c r="I51" s="109">
        <v>9</v>
      </c>
      <c r="J51" s="110">
        <v>25</v>
      </c>
      <c r="K51" s="111">
        <v>13</v>
      </c>
      <c r="L51" s="108"/>
      <c r="M51" s="109"/>
      <c r="N51" s="110"/>
      <c r="O51" s="111"/>
      <c r="P51" s="114">
        <f t="shared" ref="P51:P59" si="49">IF(F51="","",F51+H51+J51+L51+N51)</f>
        <v>75</v>
      </c>
      <c r="Q51" s="115">
        <f t="shared" si="36"/>
        <v>30</v>
      </c>
      <c r="R51" s="114">
        <f t="shared" ref="R51:R59" si="50">IF(F51="","",AQ51+AS51+AU51+AW51+AY51)</f>
        <v>3</v>
      </c>
      <c r="S51" s="115">
        <f t="shared" si="37"/>
        <v>0</v>
      </c>
      <c r="T51" s="103">
        <f t="shared" si="32"/>
        <v>3</v>
      </c>
      <c r="U51" s="104">
        <f t="shared" si="33"/>
        <v>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7" t="str">
        <f t="shared" ca="1" si="38"/>
        <v/>
      </c>
      <c r="AN51" s="367"/>
      <c r="AO51" s="368" t="str">
        <f t="shared" ref="AO51:AO59" ca="1" si="51">IF(U51&lt;&gt;"","",IF(C51="","",IF(C51&lt;TODAY(),"offen","")))</f>
        <v/>
      </c>
      <c r="AP51" s="368"/>
      <c r="AQ51" s="105">
        <f t="shared" si="39"/>
        <v>1</v>
      </c>
      <c r="AR51" s="105">
        <f t="shared" si="40"/>
        <v>0</v>
      </c>
      <c r="AS51" s="14">
        <f t="shared" si="41"/>
        <v>1</v>
      </c>
      <c r="AT51" s="204">
        <f t="shared" si="42"/>
        <v>0</v>
      </c>
      <c r="AU51" s="105">
        <f t="shared" si="43"/>
        <v>1</v>
      </c>
      <c r="AV51" s="105">
        <f t="shared" si="44"/>
        <v>0</v>
      </c>
      <c r="AW51" s="14">
        <f t="shared" si="45"/>
        <v>0</v>
      </c>
      <c r="AX51" s="14">
        <f t="shared" si="46"/>
        <v>0</v>
      </c>
      <c r="AY51" s="105">
        <f t="shared" si="47"/>
        <v>0</v>
      </c>
      <c r="AZ51" s="105">
        <f t="shared" si="48"/>
        <v>0</v>
      </c>
      <c r="BA51" s="12">
        <f t="shared" si="29"/>
        <v>1</v>
      </c>
      <c r="BB51" s="12">
        <f t="shared" si="30"/>
        <v>0</v>
      </c>
      <c r="BC51" s="12">
        <f t="shared" si="31"/>
        <v>0</v>
      </c>
      <c r="BD51" s="12">
        <f t="shared" si="34"/>
        <v>0</v>
      </c>
      <c r="BE51" s="12">
        <f>IF(U62=3,1,0)</f>
        <v>1</v>
      </c>
      <c r="BF51" s="12">
        <f>IF(U62=2,1,0)</f>
        <v>0</v>
      </c>
      <c r="BG51" s="12">
        <f>IF(U62=1,1,0)</f>
        <v>0</v>
      </c>
      <c r="BH51" s="12">
        <f>IF(AND(U62=0,T62&lt;&gt;0),1,0)</f>
        <v>0</v>
      </c>
      <c r="BI51" s="14"/>
    </row>
    <row r="52" spans="1:61" ht="15" thickBot="1">
      <c r="A52" s="106"/>
      <c r="B52" s="137">
        <v>43605</v>
      </c>
      <c r="C52" s="130"/>
      <c r="D52" s="234" t="str">
        <f t="shared" ref="D52:D59" si="52">D51</f>
        <v>TuS Kriegsfeld</v>
      </c>
      <c r="E52" s="230" t="str">
        <f>E12</f>
        <v>Niederk./Morbach/Heiligenm.</v>
      </c>
      <c r="F52" s="110">
        <v>25</v>
      </c>
      <c r="G52" s="111">
        <v>20</v>
      </c>
      <c r="H52" s="108">
        <v>25</v>
      </c>
      <c r="I52" s="109">
        <v>20</v>
      </c>
      <c r="J52" s="110">
        <v>25</v>
      </c>
      <c r="K52" s="111">
        <v>7</v>
      </c>
      <c r="L52" s="108"/>
      <c r="M52" s="109"/>
      <c r="N52" s="110"/>
      <c r="O52" s="111"/>
      <c r="P52" s="114">
        <f t="shared" si="49"/>
        <v>75</v>
      </c>
      <c r="Q52" s="115">
        <f t="shared" si="36"/>
        <v>47</v>
      </c>
      <c r="R52" s="114">
        <f t="shared" si="50"/>
        <v>3</v>
      </c>
      <c r="S52" s="115">
        <f t="shared" si="37"/>
        <v>0</v>
      </c>
      <c r="T52" s="103">
        <f t="shared" si="32"/>
        <v>3</v>
      </c>
      <c r="U52" s="104">
        <f t="shared" si="33"/>
        <v>0</v>
      </c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7" t="str">
        <f t="shared" ca="1" si="38"/>
        <v/>
      </c>
      <c r="AN52" s="367"/>
      <c r="AO52" s="368" t="str">
        <f t="shared" ca="1" si="51"/>
        <v/>
      </c>
      <c r="AP52" s="368"/>
      <c r="AQ52" s="105">
        <f t="shared" si="39"/>
        <v>1</v>
      </c>
      <c r="AR52" s="105">
        <f t="shared" si="40"/>
        <v>0</v>
      </c>
      <c r="AS52" s="14">
        <f t="shared" si="41"/>
        <v>1</v>
      </c>
      <c r="AT52" s="204">
        <f t="shared" si="42"/>
        <v>0</v>
      </c>
      <c r="AU52" s="105">
        <f t="shared" si="43"/>
        <v>1</v>
      </c>
      <c r="AV52" s="105">
        <f t="shared" si="44"/>
        <v>0</v>
      </c>
      <c r="AW52" s="14">
        <f t="shared" si="45"/>
        <v>0</v>
      </c>
      <c r="AX52" s="14">
        <f t="shared" si="46"/>
        <v>0</v>
      </c>
      <c r="AY52" s="105">
        <f t="shared" si="47"/>
        <v>0</v>
      </c>
      <c r="AZ52" s="105">
        <f t="shared" si="48"/>
        <v>0</v>
      </c>
      <c r="BA52" s="12">
        <f t="shared" si="29"/>
        <v>1</v>
      </c>
      <c r="BB52" s="12">
        <f t="shared" si="30"/>
        <v>0</v>
      </c>
      <c r="BC52" s="12">
        <f t="shared" si="31"/>
        <v>0</v>
      </c>
      <c r="BD52" s="12">
        <f t="shared" si="34"/>
        <v>0</v>
      </c>
      <c r="BE52" s="12">
        <f>IF(U73=3,1,0)</f>
        <v>1</v>
      </c>
      <c r="BF52" s="12">
        <f>IF(U73=2,1,0)</f>
        <v>0</v>
      </c>
      <c r="BG52" s="12">
        <f>IF(U73=1,1,0)</f>
        <v>0</v>
      </c>
      <c r="BH52" s="12">
        <f>IF(AND(U73=0,T73&lt;&gt;0),1,0)</f>
        <v>0</v>
      </c>
      <c r="BI52" s="14"/>
    </row>
    <row r="53" spans="1:61" ht="15" thickBot="1">
      <c r="A53" s="106"/>
      <c r="B53" s="137">
        <v>43423</v>
      </c>
      <c r="C53" s="162"/>
      <c r="D53" s="234" t="str">
        <f t="shared" si="52"/>
        <v>TuS Kriegsfeld</v>
      </c>
      <c r="E53" s="230" t="str">
        <f>E15</f>
        <v>Rodenbach/Weilerbach</v>
      </c>
      <c r="F53" s="110">
        <v>25</v>
      </c>
      <c r="G53" s="111">
        <v>9</v>
      </c>
      <c r="H53" s="108">
        <v>25</v>
      </c>
      <c r="I53" s="109">
        <v>12</v>
      </c>
      <c r="J53" s="110">
        <v>26</v>
      </c>
      <c r="K53" s="111">
        <v>24</v>
      </c>
      <c r="L53" s="108"/>
      <c r="M53" s="109"/>
      <c r="N53" s="110"/>
      <c r="O53" s="111"/>
      <c r="P53" s="114">
        <f t="shared" si="49"/>
        <v>76</v>
      </c>
      <c r="Q53" s="115">
        <f t="shared" si="36"/>
        <v>45</v>
      </c>
      <c r="R53" s="114">
        <f t="shared" si="50"/>
        <v>3</v>
      </c>
      <c r="S53" s="115">
        <f t="shared" si="37"/>
        <v>0</v>
      </c>
      <c r="T53" s="103">
        <f t="shared" si="32"/>
        <v>3</v>
      </c>
      <c r="U53" s="104">
        <f t="shared" si="33"/>
        <v>0</v>
      </c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72" t="str">
        <f t="shared" ca="1" si="38"/>
        <v/>
      </c>
      <c r="AN53" s="372"/>
      <c r="AO53" s="368" t="str">
        <f t="shared" ca="1" si="51"/>
        <v/>
      </c>
      <c r="AP53" s="368"/>
      <c r="AQ53" s="105">
        <f t="shared" si="39"/>
        <v>1</v>
      </c>
      <c r="AR53" s="105">
        <f t="shared" si="40"/>
        <v>0</v>
      </c>
      <c r="AS53" s="14">
        <f t="shared" si="41"/>
        <v>1</v>
      </c>
      <c r="AT53" s="204">
        <f t="shared" si="42"/>
        <v>0</v>
      </c>
      <c r="AU53" s="105">
        <f t="shared" si="43"/>
        <v>1</v>
      </c>
      <c r="AV53" s="105">
        <f t="shared" si="44"/>
        <v>0</v>
      </c>
      <c r="AW53" s="14">
        <f t="shared" si="45"/>
        <v>0</v>
      </c>
      <c r="AX53" s="14">
        <f t="shared" si="46"/>
        <v>0</v>
      </c>
      <c r="AY53" s="105">
        <f t="shared" si="47"/>
        <v>0</v>
      </c>
      <c r="AZ53" s="105">
        <f t="shared" si="48"/>
        <v>0</v>
      </c>
      <c r="BA53" s="12">
        <f t="shared" si="29"/>
        <v>1</v>
      </c>
      <c r="BB53" s="12">
        <f t="shared" si="30"/>
        <v>0</v>
      </c>
      <c r="BC53" s="12">
        <f t="shared" si="31"/>
        <v>0</v>
      </c>
      <c r="BD53" s="12">
        <f t="shared" si="34"/>
        <v>0</v>
      </c>
      <c r="BE53" s="12">
        <f>IF(U84=3,1,0)</f>
        <v>1</v>
      </c>
      <c r="BF53" s="12">
        <f>IF(U84=2,1,0)</f>
        <v>0</v>
      </c>
      <c r="BG53" s="12">
        <f>IF(U84=1,1,0)</f>
        <v>0</v>
      </c>
      <c r="BH53" s="12">
        <f>IF(AND(U84=0,T84&lt;&gt;0),1,0)</f>
        <v>0</v>
      </c>
      <c r="BI53" s="14"/>
    </row>
    <row r="54" spans="1:61" ht="15" thickBot="1">
      <c r="A54" s="106"/>
      <c r="B54" s="137">
        <v>43542</v>
      </c>
      <c r="C54" s="130"/>
      <c r="D54" s="234" t="str">
        <f t="shared" si="52"/>
        <v>TuS Kriegsfeld</v>
      </c>
      <c r="E54" s="230" t="str">
        <f>E18</f>
        <v>TV Rodenbach Youth</v>
      </c>
      <c r="F54" s="110">
        <v>25</v>
      </c>
      <c r="G54" s="111">
        <v>4</v>
      </c>
      <c r="H54" s="108">
        <v>25</v>
      </c>
      <c r="I54" s="109">
        <v>7</v>
      </c>
      <c r="J54" s="110">
        <v>25</v>
      </c>
      <c r="K54" s="111">
        <v>6</v>
      </c>
      <c r="L54" s="108"/>
      <c r="M54" s="109"/>
      <c r="N54" s="110"/>
      <c r="O54" s="111"/>
      <c r="P54" s="114">
        <f t="shared" si="49"/>
        <v>75</v>
      </c>
      <c r="Q54" s="115">
        <f t="shared" si="36"/>
        <v>17</v>
      </c>
      <c r="R54" s="114">
        <f t="shared" si="50"/>
        <v>3</v>
      </c>
      <c r="S54" s="115">
        <f t="shared" si="37"/>
        <v>0</v>
      </c>
      <c r="T54" s="103">
        <f t="shared" si="32"/>
        <v>3</v>
      </c>
      <c r="U54" s="104">
        <f t="shared" si="33"/>
        <v>0</v>
      </c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7" t="str">
        <f t="shared" ca="1" si="38"/>
        <v/>
      </c>
      <c r="AN54" s="367"/>
      <c r="AO54" s="368" t="str">
        <f t="shared" ca="1" si="51"/>
        <v/>
      </c>
      <c r="AP54" s="368"/>
      <c r="AQ54" s="105">
        <f t="shared" si="39"/>
        <v>1</v>
      </c>
      <c r="AR54" s="105">
        <f t="shared" si="40"/>
        <v>0</v>
      </c>
      <c r="AS54" s="14">
        <f t="shared" si="41"/>
        <v>1</v>
      </c>
      <c r="AT54" s="204">
        <f t="shared" si="42"/>
        <v>0</v>
      </c>
      <c r="AU54" s="105">
        <f t="shared" si="43"/>
        <v>1</v>
      </c>
      <c r="AV54" s="105">
        <f t="shared" si="44"/>
        <v>0</v>
      </c>
      <c r="AW54" s="14">
        <f t="shared" si="45"/>
        <v>0</v>
      </c>
      <c r="AX54" s="14">
        <f t="shared" si="46"/>
        <v>0</v>
      </c>
      <c r="AY54" s="105">
        <f t="shared" si="47"/>
        <v>0</v>
      </c>
      <c r="AZ54" s="105">
        <f t="shared" si="48"/>
        <v>0</v>
      </c>
      <c r="BA54" s="12">
        <f t="shared" si="29"/>
        <v>1</v>
      </c>
      <c r="BB54" s="12">
        <f t="shared" si="30"/>
        <v>0</v>
      </c>
      <c r="BC54" s="12">
        <f t="shared" si="31"/>
        <v>0</v>
      </c>
      <c r="BD54" s="12">
        <f t="shared" si="34"/>
        <v>0</v>
      </c>
      <c r="BE54" s="12">
        <f>IF(U95=3,1,0)</f>
        <v>1</v>
      </c>
      <c r="BF54" s="12">
        <f>IF(U95=2,1,0)</f>
        <v>0</v>
      </c>
      <c r="BG54" s="12">
        <f>IF(U95=1,1,0)</f>
        <v>0</v>
      </c>
      <c r="BH54" s="12">
        <f>IF(AND(U95=0,T95&lt;&gt;0),1,0)</f>
        <v>0</v>
      </c>
      <c r="BI54" s="14"/>
    </row>
    <row r="55" spans="1:61" ht="15" hidden="1" thickBot="1">
      <c r="A55" s="106"/>
      <c r="B55" s="137"/>
      <c r="C55" s="130"/>
      <c r="D55" s="234" t="str">
        <f t="shared" si="52"/>
        <v>TuS Kriegsfeld</v>
      </c>
      <c r="E55" s="230">
        <f>E21</f>
        <v>0</v>
      </c>
      <c r="F55" s="110"/>
      <c r="G55" s="111"/>
      <c r="H55" s="108"/>
      <c r="I55" s="109"/>
      <c r="J55" s="110"/>
      <c r="K55" s="111"/>
      <c r="L55" s="108"/>
      <c r="M55" s="109"/>
      <c r="N55" s="110"/>
      <c r="O55" s="111"/>
      <c r="P55" s="114" t="str">
        <f t="shared" si="49"/>
        <v/>
      </c>
      <c r="Q55" s="115" t="str">
        <f t="shared" si="36"/>
        <v/>
      </c>
      <c r="R55" s="114" t="str">
        <f t="shared" si="50"/>
        <v/>
      </c>
      <c r="S55" s="115" t="str">
        <f t="shared" si="37"/>
        <v/>
      </c>
      <c r="T55" s="103">
        <f t="shared" si="32"/>
        <v>0</v>
      </c>
      <c r="U55" s="104">
        <f t="shared" si="33"/>
        <v>0</v>
      </c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7" t="str">
        <f t="shared" ca="1" si="38"/>
        <v/>
      </c>
      <c r="AN55" s="367"/>
      <c r="AO55" s="368" t="str">
        <f t="shared" ca="1" si="51"/>
        <v/>
      </c>
      <c r="AP55" s="368"/>
      <c r="AQ55" s="105">
        <f t="shared" si="39"/>
        <v>0</v>
      </c>
      <c r="AR55" s="105">
        <f t="shared" si="40"/>
        <v>0</v>
      </c>
      <c r="AS55" s="14">
        <f t="shared" si="41"/>
        <v>0</v>
      </c>
      <c r="AT55" s="204">
        <f t="shared" si="42"/>
        <v>0</v>
      </c>
      <c r="AU55" s="105">
        <f t="shared" si="43"/>
        <v>0</v>
      </c>
      <c r="AV55" s="105">
        <f t="shared" si="44"/>
        <v>0</v>
      </c>
      <c r="AW55" s="14">
        <f t="shared" si="45"/>
        <v>0</v>
      </c>
      <c r="AX55" s="14">
        <f t="shared" si="46"/>
        <v>0</v>
      </c>
      <c r="AY55" s="105">
        <f t="shared" si="47"/>
        <v>0</v>
      </c>
      <c r="AZ55" s="105">
        <f t="shared" si="48"/>
        <v>0</v>
      </c>
      <c r="BA55" s="12">
        <f t="shared" si="29"/>
        <v>0</v>
      </c>
      <c r="BB55" s="12">
        <f t="shared" si="30"/>
        <v>0</v>
      </c>
      <c r="BC55" s="12">
        <f t="shared" si="31"/>
        <v>0</v>
      </c>
      <c r="BD55" s="12">
        <f t="shared" si="34"/>
        <v>0</v>
      </c>
      <c r="BE55" s="12">
        <f>IF(U106=3,1,0)</f>
        <v>0</v>
      </c>
      <c r="BF55" s="12">
        <f>IF(U106=2,1,0)</f>
        <v>0</v>
      </c>
      <c r="BG55" s="12">
        <f>IF(U106=1,1,0)</f>
        <v>0</v>
      </c>
      <c r="BH55" s="12">
        <f>IF(AND(U106=0,T106&lt;&gt;0),1,0)</f>
        <v>0</v>
      </c>
      <c r="BI55" s="14"/>
    </row>
    <row r="56" spans="1:61" ht="15" hidden="1" thickBot="1">
      <c r="A56" s="106"/>
      <c r="B56" s="137"/>
      <c r="C56" s="130"/>
      <c r="D56" s="234" t="str">
        <f t="shared" si="52"/>
        <v>TuS Kriegsfeld</v>
      </c>
      <c r="E56" s="230">
        <f>E24</f>
        <v>0</v>
      </c>
      <c r="F56" s="110"/>
      <c r="G56" s="111"/>
      <c r="H56" s="108"/>
      <c r="I56" s="109"/>
      <c r="J56" s="110"/>
      <c r="K56" s="111"/>
      <c r="L56" s="108"/>
      <c r="M56" s="109"/>
      <c r="N56" s="110"/>
      <c r="O56" s="111"/>
      <c r="P56" s="114" t="str">
        <f t="shared" si="49"/>
        <v/>
      </c>
      <c r="Q56" s="115" t="str">
        <f t="shared" si="36"/>
        <v/>
      </c>
      <c r="R56" s="114" t="str">
        <f t="shared" si="50"/>
        <v/>
      </c>
      <c r="S56" s="115" t="str">
        <f t="shared" si="37"/>
        <v/>
      </c>
      <c r="T56" s="103">
        <f t="shared" si="32"/>
        <v>0</v>
      </c>
      <c r="U56" s="104">
        <f t="shared" si="33"/>
        <v>0</v>
      </c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7" t="str">
        <f t="shared" ca="1" si="38"/>
        <v/>
      </c>
      <c r="AN56" s="367"/>
      <c r="AO56" s="368" t="str">
        <f t="shared" ca="1" si="51"/>
        <v/>
      </c>
      <c r="AP56" s="368"/>
      <c r="AQ56" s="105">
        <f t="shared" si="39"/>
        <v>0</v>
      </c>
      <c r="AR56" s="105">
        <f t="shared" si="40"/>
        <v>0</v>
      </c>
      <c r="AS56" s="14">
        <f t="shared" si="41"/>
        <v>0</v>
      </c>
      <c r="AT56" s="204">
        <f t="shared" si="42"/>
        <v>0</v>
      </c>
      <c r="AU56" s="105">
        <f t="shared" si="43"/>
        <v>0</v>
      </c>
      <c r="AV56" s="105">
        <f t="shared" si="44"/>
        <v>0</v>
      </c>
      <c r="AW56" s="14">
        <f t="shared" si="45"/>
        <v>0</v>
      </c>
      <c r="AX56" s="14">
        <f t="shared" si="46"/>
        <v>0</v>
      </c>
      <c r="AY56" s="105">
        <f t="shared" si="47"/>
        <v>0</v>
      </c>
      <c r="AZ56" s="105">
        <f t="shared" si="48"/>
        <v>0</v>
      </c>
      <c r="BA56" s="12">
        <f t="shared" si="29"/>
        <v>0</v>
      </c>
      <c r="BB56" s="12">
        <f t="shared" si="30"/>
        <v>0</v>
      </c>
      <c r="BC56" s="12">
        <f t="shared" si="31"/>
        <v>0</v>
      </c>
      <c r="BD56" s="12">
        <f t="shared" si="34"/>
        <v>0</v>
      </c>
      <c r="BE56" s="12">
        <f>IF(U117=3,1,0)</f>
        <v>0</v>
      </c>
      <c r="BF56" s="12">
        <f>IF(U117=2,1,0)</f>
        <v>0</v>
      </c>
      <c r="BG56" s="12">
        <f>IF(U117=1,1,0)</f>
        <v>0</v>
      </c>
      <c r="BH56" s="12">
        <f>IF(AND(U117=0,T117&lt;&gt;0),1,0)</f>
        <v>0</v>
      </c>
      <c r="BI56" s="14"/>
    </row>
    <row r="57" spans="1:61" ht="15" hidden="1" thickBot="1">
      <c r="A57" s="106"/>
      <c r="B57" s="137"/>
      <c r="C57" s="130"/>
      <c r="D57" s="234" t="str">
        <f t="shared" si="52"/>
        <v>TuS Kriegsfeld</v>
      </c>
      <c r="E57" s="230">
        <f>E27</f>
        <v>0</v>
      </c>
      <c r="F57" s="110"/>
      <c r="G57" s="111"/>
      <c r="H57" s="108"/>
      <c r="I57" s="109"/>
      <c r="J57" s="110"/>
      <c r="K57" s="111"/>
      <c r="L57" s="108"/>
      <c r="M57" s="109"/>
      <c r="N57" s="110"/>
      <c r="O57" s="111"/>
      <c r="P57" s="114" t="str">
        <f t="shared" si="49"/>
        <v/>
      </c>
      <c r="Q57" s="115" t="str">
        <f t="shared" si="36"/>
        <v/>
      </c>
      <c r="R57" s="114" t="str">
        <f t="shared" si="50"/>
        <v/>
      </c>
      <c r="S57" s="115" t="str">
        <f t="shared" si="37"/>
        <v/>
      </c>
      <c r="T57" s="103">
        <f t="shared" si="32"/>
        <v>0</v>
      </c>
      <c r="U57" s="104">
        <f t="shared" si="33"/>
        <v>0</v>
      </c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7" t="str">
        <f t="shared" ca="1" si="38"/>
        <v/>
      </c>
      <c r="AN57" s="367"/>
      <c r="AO57" s="368" t="str">
        <f t="shared" ca="1" si="51"/>
        <v/>
      </c>
      <c r="AP57" s="368"/>
      <c r="AQ57" s="105">
        <f t="shared" si="39"/>
        <v>0</v>
      </c>
      <c r="AR57" s="105">
        <f t="shared" si="40"/>
        <v>0</v>
      </c>
      <c r="AS57" s="14">
        <f t="shared" si="41"/>
        <v>0</v>
      </c>
      <c r="AT57" s="204">
        <f t="shared" si="42"/>
        <v>0</v>
      </c>
      <c r="AU57" s="105">
        <f t="shared" si="43"/>
        <v>0</v>
      </c>
      <c r="AV57" s="105">
        <f t="shared" si="44"/>
        <v>0</v>
      </c>
      <c r="AW57" s="14">
        <f t="shared" si="45"/>
        <v>0</v>
      </c>
      <c r="AX57" s="14">
        <f t="shared" si="46"/>
        <v>0</v>
      </c>
      <c r="AY57" s="105">
        <f t="shared" si="47"/>
        <v>0</v>
      </c>
      <c r="AZ57" s="105">
        <f t="shared" si="48"/>
        <v>0</v>
      </c>
      <c r="BA57" s="12">
        <f t="shared" si="29"/>
        <v>0</v>
      </c>
      <c r="BB57" s="12">
        <f t="shared" si="30"/>
        <v>0</v>
      </c>
      <c r="BC57" s="12">
        <f t="shared" si="31"/>
        <v>0</v>
      </c>
      <c r="BD57" s="12">
        <f t="shared" si="34"/>
        <v>0</v>
      </c>
      <c r="BE57" s="12">
        <f>IF(U128=3,1,0)</f>
        <v>0</v>
      </c>
      <c r="BF57" s="12">
        <f>IF(U128=2,1,0)</f>
        <v>0</v>
      </c>
      <c r="BG57" s="12">
        <f>IF(U128=1,1,0)</f>
        <v>0</v>
      </c>
      <c r="BH57" s="12">
        <f>IF(AND(U128=0,T128&lt;&gt;0),1,0)</f>
        <v>0</v>
      </c>
      <c r="BI57" s="14"/>
    </row>
    <row r="58" spans="1:61" ht="15" hidden="1" thickBot="1">
      <c r="A58" s="106"/>
      <c r="B58" s="137"/>
      <c r="C58" s="130"/>
      <c r="D58" s="234" t="str">
        <f t="shared" si="52"/>
        <v>TuS Kriegsfeld</v>
      </c>
      <c r="E58" s="230">
        <f>E30</f>
        <v>0</v>
      </c>
      <c r="F58" s="110"/>
      <c r="G58" s="111"/>
      <c r="H58" s="108"/>
      <c r="I58" s="109"/>
      <c r="J58" s="110"/>
      <c r="K58" s="111"/>
      <c r="L58" s="108"/>
      <c r="M58" s="109"/>
      <c r="N58" s="110"/>
      <c r="O58" s="111"/>
      <c r="P58" s="114" t="str">
        <f t="shared" si="49"/>
        <v/>
      </c>
      <c r="Q58" s="115" t="str">
        <f t="shared" si="36"/>
        <v/>
      </c>
      <c r="R58" s="114" t="str">
        <f t="shared" si="50"/>
        <v/>
      </c>
      <c r="S58" s="115" t="str">
        <f t="shared" si="37"/>
        <v/>
      </c>
      <c r="T58" s="103">
        <f t="shared" si="32"/>
        <v>0</v>
      </c>
      <c r="U58" s="104">
        <f t="shared" si="33"/>
        <v>0</v>
      </c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 t="str">
        <f t="shared" ca="1" si="38"/>
        <v/>
      </c>
      <c r="AN58" s="367"/>
      <c r="AO58" s="368" t="str">
        <f t="shared" ca="1" si="51"/>
        <v/>
      </c>
      <c r="AP58" s="368"/>
      <c r="AQ58" s="105">
        <f t="shared" si="39"/>
        <v>0</v>
      </c>
      <c r="AR58" s="105">
        <f t="shared" si="40"/>
        <v>0</v>
      </c>
      <c r="AS58" s="14">
        <f t="shared" si="41"/>
        <v>0</v>
      </c>
      <c r="AT58" s="204">
        <f t="shared" si="42"/>
        <v>0</v>
      </c>
      <c r="AU58" s="105">
        <f t="shared" si="43"/>
        <v>0</v>
      </c>
      <c r="AV58" s="105">
        <f t="shared" si="44"/>
        <v>0</v>
      </c>
      <c r="AW58" s="14">
        <f t="shared" si="45"/>
        <v>0</v>
      </c>
      <c r="AX58" s="14">
        <f t="shared" si="46"/>
        <v>0</v>
      </c>
      <c r="AY58" s="105">
        <f t="shared" si="47"/>
        <v>0</v>
      </c>
      <c r="AZ58" s="105">
        <f t="shared" si="48"/>
        <v>0</v>
      </c>
      <c r="BA58" s="12">
        <f t="shared" si="29"/>
        <v>0</v>
      </c>
      <c r="BB58" s="12">
        <f t="shared" si="30"/>
        <v>0</v>
      </c>
      <c r="BC58" s="12">
        <f t="shared" si="31"/>
        <v>0</v>
      </c>
      <c r="BD58" s="12">
        <f t="shared" si="34"/>
        <v>0</v>
      </c>
      <c r="BE58" s="12">
        <f>IF(U139=3,1,0)</f>
        <v>0</v>
      </c>
      <c r="BF58" s="12">
        <f>IF(U139=2,1,0)</f>
        <v>0</v>
      </c>
      <c r="BG58" s="12">
        <f>IF(U139=1,1,0)</f>
        <v>0</v>
      </c>
      <c r="BH58" s="12">
        <f>IF(AND(U139=0,T139&lt;&gt;0),1,0)</f>
        <v>0</v>
      </c>
      <c r="BI58" s="14"/>
    </row>
    <row r="59" spans="1:61" ht="15" hidden="1" thickBot="1">
      <c r="A59" s="116"/>
      <c r="B59" s="138"/>
      <c r="C59" s="131"/>
      <c r="D59" s="235" t="str">
        <f t="shared" si="52"/>
        <v>TuS Kriegsfeld</v>
      </c>
      <c r="E59" s="236">
        <f>E33</f>
        <v>0</v>
      </c>
      <c r="F59" s="120"/>
      <c r="G59" s="121"/>
      <c r="H59" s="118"/>
      <c r="I59" s="119"/>
      <c r="J59" s="120"/>
      <c r="K59" s="121"/>
      <c r="L59" s="118"/>
      <c r="M59" s="119"/>
      <c r="N59" s="120"/>
      <c r="O59" s="121"/>
      <c r="P59" s="124" t="str">
        <f t="shared" si="49"/>
        <v/>
      </c>
      <c r="Q59" s="125" t="str">
        <f t="shared" si="36"/>
        <v/>
      </c>
      <c r="R59" s="124" t="str">
        <f t="shared" si="50"/>
        <v/>
      </c>
      <c r="S59" s="125" t="str">
        <f t="shared" si="37"/>
        <v/>
      </c>
      <c r="T59" s="103">
        <f t="shared" si="32"/>
        <v>0</v>
      </c>
      <c r="U59" s="104">
        <f t="shared" si="33"/>
        <v>0</v>
      </c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70" t="str">
        <f t="shared" ca="1" si="38"/>
        <v/>
      </c>
      <c r="AN59" s="370"/>
      <c r="AO59" s="371" t="str">
        <f t="shared" ca="1" si="51"/>
        <v/>
      </c>
      <c r="AP59" s="371"/>
      <c r="AQ59" s="105">
        <f t="shared" si="39"/>
        <v>0</v>
      </c>
      <c r="AR59" s="105">
        <f t="shared" si="40"/>
        <v>0</v>
      </c>
      <c r="AS59" s="14">
        <f t="shared" si="41"/>
        <v>0</v>
      </c>
      <c r="AT59" s="204">
        <f t="shared" si="42"/>
        <v>0</v>
      </c>
      <c r="AU59" s="105">
        <f t="shared" si="43"/>
        <v>0</v>
      </c>
      <c r="AV59" s="105">
        <f t="shared" si="44"/>
        <v>0</v>
      </c>
      <c r="AW59" s="14">
        <f t="shared" si="45"/>
        <v>0</v>
      </c>
      <c r="AX59" s="14">
        <f t="shared" si="46"/>
        <v>0</v>
      </c>
      <c r="AY59" s="105">
        <f t="shared" si="47"/>
        <v>0</v>
      </c>
      <c r="AZ59" s="105">
        <f t="shared" si="48"/>
        <v>0</v>
      </c>
      <c r="BA59" s="12">
        <f t="shared" si="29"/>
        <v>0</v>
      </c>
      <c r="BB59" s="12">
        <f t="shared" si="30"/>
        <v>0</v>
      </c>
      <c r="BC59" s="12">
        <f t="shared" si="31"/>
        <v>0</v>
      </c>
      <c r="BD59" s="12">
        <f t="shared" si="34"/>
        <v>0</v>
      </c>
      <c r="BE59" s="12">
        <f>IF(U150=3,1,0)</f>
        <v>0</v>
      </c>
      <c r="BF59" s="12">
        <f>IF(U150=2,1,0)</f>
        <v>0</v>
      </c>
      <c r="BG59" s="12">
        <f>IF(U150=1,1,0)</f>
        <v>0</v>
      </c>
      <c r="BH59" s="12">
        <f>IF(AND(U150=0,T150&lt;&gt;0),1,0)</f>
        <v>0</v>
      </c>
      <c r="BI59" s="14"/>
    </row>
    <row r="60" spans="1:61" ht="15" thickBot="1">
      <c r="A60" s="13"/>
      <c r="C60" s="14"/>
      <c r="D60" s="218"/>
      <c r="E60" s="218"/>
      <c r="T60" s="103">
        <f t="shared" si="32"/>
        <v>0</v>
      </c>
      <c r="U60" s="104">
        <f t="shared" si="33"/>
        <v>0</v>
      </c>
      <c r="V60" s="126"/>
      <c r="W60" s="126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Q60" s="105"/>
      <c r="AR60" s="105"/>
      <c r="AS60" s="14"/>
      <c r="AT60" s="204"/>
      <c r="AU60" s="105"/>
      <c r="AV60" s="105"/>
      <c r="AW60" s="14"/>
      <c r="AX60" s="14"/>
      <c r="AY60" s="105"/>
      <c r="AZ60" s="105"/>
      <c r="BA60" s="128">
        <f t="shared" ref="BA60:BH60" si="53">SUM(BA50:BA59)</f>
        <v>4</v>
      </c>
      <c r="BB60" s="128">
        <f t="shared" si="53"/>
        <v>0</v>
      </c>
      <c r="BC60" s="128">
        <f t="shared" si="53"/>
        <v>0</v>
      </c>
      <c r="BD60" s="128">
        <f t="shared" si="53"/>
        <v>1</v>
      </c>
      <c r="BE60" s="128">
        <f t="shared" si="53"/>
        <v>4</v>
      </c>
      <c r="BF60" s="128">
        <f t="shared" si="53"/>
        <v>0</v>
      </c>
      <c r="BG60" s="128">
        <f t="shared" si="53"/>
        <v>0</v>
      </c>
      <c r="BH60" s="128">
        <f t="shared" si="53"/>
        <v>1</v>
      </c>
      <c r="BI60" s="14">
        <f>SUM(BA60:BH60)</f>
        <v>10</v>
      </c>
    </row>
    <row r="61" spans="1:61" ht="15" thickBot="1">
      <c r="A61" s="93"/>
      <c r="B61" s="136">
        <v>43440</v>
      </c>
      <c r="C61" s="175"/>
      <c r="D61" s="233" t="str">
        <f>E9</f>
        <v>SV Miesau</v>
      </c>
      <c r="E61" s="228" t="str">
        <f>E3</f>
        <v>Erlenbach/Morlautern</v>
      </c>
      <c r="F61" s="97">
        <v>16</v>
      </c>
      <c r="G61" s="98">
        <v>25</v>
      </c>
      <c r="H61" s="95">
        <v>25</v>
      </c>
      <c r="I61" s="96">
        <v>23</v>
      </c>
      <c r="J61" s="97">
        <v>23</v>
      </c>
      <c r="K61" s="98">
        <v>25</v>
      </c>
      <c r="L61" s="95">
        <v>25</v>
      </c>
      <c r="M61" s="96">
        <v>27</v>
      </c>
      <c r="N61" s="97"/>
      <c r="O61" s="98"/>
      <c r="P61" s="101">
        <f>IF(F61="","",F61+H61+J61+L61+N61)</f>
        <v>89</v>
      </c>
      <c r="Q61" s="102">
        <f t="shared" ref="Q61:Q70" si="54">IF(G61="","",G61+I61+K61+M61+O61)</f>
        <v>100</v>
      </c>
      <c r="R61" s="101">
        <f>IF(F61="","",AQ61+AS61+AU61+AW61+AY61)</f>
        <v>1</v>
      </c>
      <c r="S61" s="102">
        <f t="shared" ref="S61:S70" si="55">IF(G61="","",AR61+AT61+AV61+AX61+AZ61)</f>
        <v>3</v>
      </c>
      <c r="T61" s="103">
        <f t="shared" si="32"/>
        <v>0</v>
      </c>
      <c r="U61" s="104">
        <f t="shared" si="33"/>
        <v>3</v>
      </c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4" t="str">
        <f t="shared" ref="AM61:AM70" ca="1" si="56">IF(U61&lt;&gt;"","",IF(C61&lt;&gt;"","verlegt",IF(B61&lt;TODAY(),"offen","")))</f>
        <v/>
      </c>
      <c r="AN61" s="374"/>
      <c r="AO61" s="375" t="str">
        <f ca="1">IF(U61&lt;&gt;"","",IF(C61="","",IF(C61&lt;TODAY(),"offen","")))</f>
        <v/>
      </c>
      <c r="AP61" s="375"/>
      <c r="AQ61" s="105">
        <f t="shared" ref="AQ61:AQ70" si="57">IF(F61&gt;G61,1,0)</f>
        <v>0</v>
      </c>
      <c r="AR61" s="105">
        <f t="shared" ref="AR61:AR70" si="58">IF(G61&gt;F61,1,0)</f>
        <v>1</v>
      </c>
      <c r="AS61" s="14">
        <f t="shared" ref="AS61:AS70" si="59">IF(H61&gt;I61,1,0)</f>
        <v>1</v>
      </c>
      <c r="AT61" s="204">
        <f t="shared" ref="AT61:AT70" si="60">IF(I61&gt;H61,1,0)</f>
        <v>0</v>
      </c>
      <c r="AU61" s="105">
        <f t="shared" ref="AU61:AU70" si="61">IF(J61&gt;K61,1,0)</f>
        <v>0</v>
      </c>
      <c r="AV61" s="105">
        <f t="shared" ref="AV61:AV70" si="62">IF(K61&gt;J61,1,0)</f>
        <v>1</v>
      </c>
      <c r="AW61" s="14">
        <f t="shared" ref="AW61:AW70" si="63">IF(L61&gt;M61,1,0)</f>
        <v>0</v>
      </c>
      <c r="AX61" s="14">
        <f t="shared" ref="AX61:AX70" si="64">IF(M61&gt;L61,1,0)</f>
        <v>1</v>
      </c>
      <c r="AY61" s="105">
        <f t="shared" ref="AY61:AY70" si="65">IF(N61&gt;O61,1,0)</f>
        <v>0</v>
      </c>
      <c r="AZ61" s="105">
        <f t="shared" ref="AZ61:AZ70" si="66">IF(O61&gt;N61,1,0)</f>
        <v>0</v>
      </c>
      <c r="BA61" s="12">
        <f t="shared" si="29"/>
        <v>0</v>
      </c>
      <c r="BB61" s="12">
        <f t="shared" si="30"/>
        <v>0</v>
      </c>
      <c r="BC61" s="12">
        <f t="shared" si="31"/>
        <v>0</v>
      </c>
      <c r="BD61" s="12">
        <f t="shared" si="34"/>
        <v>1</v>
      </c>
      <c r="BE61" s="12">
        <f>IF(U40=3,1,0)</f>
        <v>0</v>
      </c>
      <c r="BF61" s="12">
        <f>IF(U40=2,1,0)</f>
        <v>0</v>
      </c>
      <c r="BG61" s="12">
        <f>IF(U40=1,1,0)</f>
        <v>0</v>
      </c>
      <c r="BH61" s="12">
        <f>IF(AND(U40=0,T40&lt;&gt;0),1,0)</f>
        <v>1</v>
      </c>
      <c r="BI61" s="14"/>
    </row>
    <row r="62" spans="1:61" ht="15" thickBot="1">
      <c r="A62" s="106"/>
      <c r="B62" s="137">
        <v>43510</v>
      </c>
      <c r="C62" s="162"/>
      <c r="D62" s="234" t="str">
        <f>D61</f>
        <v>SV Miesau</v>
      </c>
      <c r="E62" s="230" t="str">
        <f>E6</f>
        <v>TuS Kriegsfeld</v>
      </c>
      <c r="F62" s="110">
        <v>9</v>
      </c>
      <c r="G62" s="111">
        <v>25</v>
      </c>
      <c r="H62" s="108">
        <v>7</v>
      </c>
      <c r="I62" s="109">
        <v>25</v>
      </c>
      <c r="J62" s="110">
        <v>8</v>
      </c>
      <c r="K62" s="111">
        <v>25</v>
      </c>
      <c r="L62" s="108"/>
      <c r="M62" s="109"/>
      <c r="N62" s="110"/>
      <c r="O62" s="111"/>
      <c r="P62" s="114">
        <f t="shared" ref="P62:P70" si="67">IF(F62="","",F62+H62+J62+L62+N62)</f>
        <v>24</v>
      </c>
      <c r="Q62" s="115">
        <f t="shared" si="54"/>
        <v>75</v>
      </c>
      <c r="R62" s="114">
        <f t="shared" ref="R62:R70" si="68">IF(F62="","",AQ62+AS62+AU62+AW62+AY62)</f>
        <v>0</v>
      </c>
      <c r="S62" s="115">
        <f t="shared" si="55"/>
        <v>3</v>
      </c>
      <c r="T62" s="103">
        <f t="shared" si="32"/>
        <v>0</v>
      </c>
      <c r="U62" s="104">
        <f t="shared" si="33"/>
        <v>3</v>
      </c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7" t="str">
        <f t="shared" ca="1" si="56"/>
        <v/>
      </c>
      <c r="AN62" s="367"/>
      <c r="AO62" s="368" t="str">
        <f t="shared" ref="AO62:AO70" ca="1" si="69">IF(U62&lt;&gt;"","",IF(C62="","",IF(C62&lt;TODAY(),"offen","")))</f>
        <v/>
      </c>
      <c r="AP62" s="368"/>
      <c r="AQ62" s="105">
        <f t="shared" si="57"/>
        <v>0</v>
      </c>
      <c r="AR62" s="105">
        <f t="shared" si="58"/>
        <v>1</v>
      </c>
      <c r="AS62" s="14">
        <f t="shared" si="59"/>
        <v>0</v>
      </c>
      <c r="AT62" s="204">
        <f t="shared" si="60"/>
        <v>1</v>
      </c>
      <c r="AU62" s="105">
        <f t="shared" si="61"/>
        <v>0</v>
      </c>
      <c r="AV62" s="105">
        <f t="shared" si="62"/>
        <v>1</v>
      </c>
      <c r="AW62" s="14">
        <f t="shared" si="63"/>
        <v>0</v>
      </c>
      <c r="AX62" s="14">
        <f t="shared" si="64"/>
        <v>0</v>
      </c>
      <c r="AY62" s="105">
        <f t="shared" si="65"/>
        <v>0</v>
      </c>
      <c r="AZ62" s="105">
        <f t="shared" si="66"/>
        <v>0</v>
      </c>
      <c r="BA62" s="12">
        <f t="shared" si="29"/>
        <v>0</v>
      </c>
      <c r="BB62" s="12">
        <f t="shared" si="30"/>
        <v>0</v>
      </c>
      <c r="BC62" s="12">
        <f t="shared" si="31"/>
        <v>0</v>
      </c>
      <c r="BD62" s="12">
        <f t="shared" si="34"/>
        <v>1</v>
      </c>
      <c r="BE62" s="12">
        <f>IF(U51=3,1,0)</f>
        <v>0</v>
      </c>
      <c r="BF62" s="12">
        <f>IF(U51=2,1,0)</f>
        <v>0</v>
      </c>
      <c r="BG62" s="12">
        <f>IF(U51=1,1,0)</f>
        <v>0</v>
      </c>
      <c r="BH62" s="12">
        <f>IF(AND(U51=0,T51&lt;&gt;0),1,0)</f>
        <v>1</v>
      </c>
      <c r="BI62" s="14"/>
    </row>
    <row r="63" spans="1:61" ht="15" thickBot="1">
      <c r="A63" s="106"/>
      <c r="B63" s="137">
        <v>43545</v>
      </c>
      <c r="C63" s="162"/>
      <c r="D63" s="234" t="str">
        <f t="shared" ref="D63:D70" si="70">D62</f>
        <v>SV Miesau</v>
      </c>
      <c r="E63" s="230" t="str">
        <f>E12</f>
        <v>Niederk./Morbach/Heiligenm.</v>
      </c>
      <c r="F63" s="110">
        <v>17</v>
      </c>
      <c r="G63" s="111">
        <v>25</v>
      </c>
      <c r="H63" s="108">
        <v>23</v>
      </c>
      <c r="I63" s="109">
        <v>25</v>
      </c>
      <c r="J63" s="110">
        <v>25</v>
      </c>
      <c r="K63" s="111">
        <v>15</v>
      </c>
      <c r="L63" s="108">
        <v>25</v>
      </c>
      <c r="M63" s="109">
        <v>21</v>
      </c>
      <c r="N63" s="110">
        <v>15</v>
      </c>
      <c r="O63" s="111">
        <v>12</v>
      </c>
      <c r="P63" s="114">
        <f t="shared" si="67"/>
        <v>105</v>
      </c>
      <c r="Q63" s="115">
        <f t="shared" si="54"/>
        <v>98</v>
      </c>
      <c r="R63" s="114">
        <f t="shared" si="68"/>
        <v>3</v>
      </c>
      <c r="S63" s="115">
        <f t="shared" si="55"/>
        <v>2</v>
      </c>
      <c r="T63" s="103">
        <f t="shared" si="32"/>
        <v>2</v>
      </c>
      <c r="U63" s="104">
        <f t="shared" si="33"/>
        <v>1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7" t="str">
        <f t="shared" ca="1" si="56"/>
        <v/>
      </c>
      <c r="AN63" s="367"/>
      <c r="AO63" s="368" t="str">
        <f t="shared" ca="1" si="69"/>
        <v/>
      </c>
      <c r="AP63" s="368"/>
      <c r="AQ63" s="105">
        <f t="shared" si="57"/>
        <v>0</v>
      </c>
      <c r="AR63" s="105">
        <f t="shared" si="58"/>
        <v>1</v>
      </c>
      <c r="AS63" s="14">
        <f t="shared" si="59"/>
        <v>0</v>
      </c>
      <c r="AT63" s="204">
        <f t="shared" si="60"/>
        <v>1</v>
      </c>
      <c r="AU63" s="105">
        <f t="shared" si="61"/>
        <v>1</v>
      </c>
      <c r="AV63" s="105">
        <f t="shared" si="62"/>
        <v>0</v>
      </c>
      <c r="AW63" s="14">
        <f t="shared" si="63"/>
        <v>1</v>
      </c>
      <c r="AX63" s="14">
        <f t="shared" si="64"/>
        <v>0</v>
      </c>
      <c r="AY63" s="105">
        <f t="shared" si="65"/>
        <v>1</v>
      </c>
      <c r="AZ63" s="105">
        <f t="shared" si="66"/>
        <v>0</v>
      </c>
      <c r="BA63" s="12">
        <f t="shared" si="29"/>
        <v>0</v>
      </c>
      <c r="BB63" s="12">
        <f t="shared" si="30"/>
        <v>1</v>
      </c>
      <c r="BC63" s="12">
        <f t="shared" si="31"/>
        <v>0</v>
      </c>
      <c r="BD63" s="12">
        <f t="shared" si="34"/>
        <v>0</v>
      </c>
      <c r="BE63" s="12">
        <f>IF(U74=3,1,0)</f>
        <v>1</v>
      </c>
      <c r="BF63" s="12">
        <f>IF(U74=2,1,0)</f>
        <v>0</v>
      </c>
      <c r="BG63" s="12">
        <f>IF(U74=1,1,0)</f>
        <v>0</v>
      </c>
      <c r="BH63" s="12">
        <f>IF(AND(U74=0,T74&lt;&gt;0),1,0)</f>
        <v>0</v>
      </c>
      <c r="BI63" s="14"/>
    </row>
    <row r="64" spans="1:61" ht="15" thickBot="1">
      <c r="A64" s="106"/>
      <c r="B64" s="137">
        <v>43489</v>
      </c>
      <c r="C64" s="130"/>
      <c r="D64" s="234" t="str">
        <f t="shared" si="70"/>
        <v>SV Miesau</v>
      </c>
      <c r="E64" s="230" t="str">
        <f>E15</f>
        <v>Rodenbach/Weilerbach</v>
      </c>
      <c r="F64" s="110">
        <v>25</v>
      </c>
      <c r="G64" s="111">
        <v>12</v>
      </c>
      <c r="H64" s="108">
        <v>25</v>
      </c>
      <c r="I64" s="109">
        <v>20</v>
      </c>
      <c r="J64" s="110">
        <v>25</v>
      </c>
      <c r="K64" s="111">
        <v>19</v>
      </c>
      <c r="L64" s="108"/>
      <c r="M64" s="109"/>
      <c r="N64" s="110"/>
      <c r="O64" s="111"/>
      <c r="P64" s="114">
        <f t="shared" si="67"/>
        <v>75</v>
      </c>
      <c r="Q64" s="115">
        <f t="shared" si="54"/>
        <v>51</v>
      </c>
      <c r="R64" s="114">
        <f t="shared" si="68"/>
        <v>3</v>
      </c>
      <c r="S64" s="115">
        <f t="shared" si="55"/>
        <v>0</v>
      </c>
      <c r="T64" s="103">
        <f t="shared" si="32"/>
        <v>3</v>
      </c>
      <c r="U64" s="104">
        <f t="shared" si="33"/>
        <v>0</v>
      </c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72" t="str">
        <f t="shared" ca="1" si="56"/>
        <v/>
      </c>
      <c r="AN64" s="372"/>
      <c r="AO64" s="368" t="str">
        <f t="shared" ca="1" si="69"/>
        <v/>
      </c>
      <c r="AP64" s="368"/>
      <c r="AQ64" s="105">
        <f t="shared" si="57"/>
        <v>1</v>
      </c>
      <c r="AR64" s="105">
        <f t="shared" si="58"/>
        <v>0</v>
      </c>
      <c r="AS64" s="14">
        <f t="shared" si="59"/>
        <v>1</v>
      </c>
      <c r="AT64" s="204">
        <f t="shared" si="60"/>
        <v>0</v>
      </c>
      <c r="AU64" s="105">
        <f t="shared" si="61"/>
        <v>1</v>
      </c>
      <c r="AV64" s="105">
        <f t="shared" si="62"/>
        <v>0</v>
      </c>
      <c r="AW64" s="14">
        <f t="shared" si="63"/>
        <v>0</v>
      </c>
      <c r="AX64" s="14">
        <f t="shared" si="64"/>
        <v>0</v>
      </c>
      <c r="AY64" s="105">
        <f t="shared" si="65"/>
        <v>0</v>
      </c>
      <c r="AZ64" s="105">
        <f t="shared" si="66"/>
        <v>0</v>
      </c>
      <c r="BA64" s="12">
        <f t="shared" si="29"/>
        <v>1</v>
      </c>
      <c r="BB64" s="12">
        <f t="shared" si="30"/>
        <v>0</v>
      </c>
      <c r="BC64" s="12">
        <f t="shared" si="31"/>
        <v>0</v>
      </c>
      <c r="BD64" s="12">
        <f t="shared" si="34"/>
        <v>0</v>
      </c>
      <c r="BE64" s="12">
        <f>IF(U85=3,1,0)</f>
        <v>0</v>
      </c>
      <c r="BF64" s="12">
        <f>IF(U85=2,1,0)</f>
        <v>0</v>
      </c>
      <c r="BG64" s="12">
        <f>IF(U85=1,1,0)</f>
        <v>0</v>
      </c>
      <c r="BH64" s="12">
        <f>IF(AND(U85=0,T85&lt;&gt;0),1,0)</f>
        <v>1</v>
      </c>
      <c r="BI64" s="14"/>
    </row>
    <row r="65" spans="1:61" ht="15" thickBot="1">
      <c r="A65" s="106"/>
      <c r="B65" s="137">
        <v>43419</v>
      </c>
      <c r="C65" s="162">
        <v>43447</v>
      </c>
      <c r="D65" s="234" t="str">
        <f t="shared" si="70"/>
        <v>SV Miesau</v>
      </c>
      <c r="E65" s="230" t="str">
        <f>E18</f>
        <v>TV Rodenbach Youth</v>
      </c>
      <c r="F65" s="110">
        <v>25</v>
      </c>
      <c r="G65" s="111">
        <v>15</v>
      </c>
      <c r="H65" s="108">
        <v>25</v>
      </c>
      <c r="I65" s="109">
        <v>14</v>
      </c>
      <c r="J65" s="110">
        <v>25</v>
      </c>
      <c r="K65" s="111">
        <v>7</v>
      </c>
      <c r="L65" s="108"/>
      <c r="M65" s="109"/>
      <c r="N65" s="110"/>
      <c r="O65" s="111"/>
      <c r="P65" s="114">
        <f t="shared" si="67"/>
        <v>75</v>
      </c>
      <c r="Q65" s="115">
        <f t="shared" si="54"/>
        <v>36</v>
      </c>
      <c r="R65" s="114">
        <f t="shared" si="68"/>
        <v>3</v>
      </c>
      <c r="S65" s="115">
        <f t="shared" si="55"/>
        <v>0</v>
      </c>
      <c r="T65" s="103">
        <f t="shared" si="32"/>
        <v>3</v>
      </c>
      <c r="U65" s="104">
        <f t="shared" si="33"/>
        <v>0</v>
      </c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7" t="str">
        <f t="shared" ca="1" si="56"/>
        <v/>
      </c>
      <c r="AN65" s="367"/>
      <c r="AO65" s="368" t="str">
        <f t="shared" ca="1" si="69"/>
        <v/>
      </c>
      <c r="AP65" s="368"/>
      <c r="AQ65" s="105">
        <f t="shared" si="57"/>
        <v>1</v>
      </c>
      <c r="AR65" s="105">
        <f t="shared" si="58"/>
        <v>0</v>
      </c>
      <c r="AS65" s="14">
        <f t="shared" si="59"/>
        <v>1</v>
      </c>
      <c r="AT65" s="204">
        <f t="shared" si="60"/>
        <v>0</v>
      </c>
      <c r="AU65" s="105">
        <f t="shared" si="61"/>
        <v>1</v>
      </c>
      <c r="AV65" s="105">
        <f t="shared" si="62"/>
        <v>0</v>
      </c>
      <c r="AW65" s="14">
        <f t="shared" si="63"/>
        <v>0</v>
      </c>
      <c r="AX65" s="14">
        <f t="shared" si="64"/>
        <v>0</v>
      </c>
      <c r="AY65" s="105">
        <f t="shared" si="65"/>
        <v>0</v>
      </c>
      <c r="AZ65" s="105">
        <f t="shared" si="66"/>
        <v>0</v>
      </c>
      <c r="BA65" s="12">
        <f t="shared" si="29"/>
        <v>1</v>
      </c>
      <c r="BB65" s="12">
        <f t="shared" si="30"/>
        <v>0</v>
      </c>
      <c r="BC65" s="12">
        <f t="shared" si="31"/>
        <v>0</v>
      </c>
      <c r="BD65" s="12">
        <f t="shared" si="34"/>
        <v>0</v>
      </c>
      <c r="BE65" s="12">
        <f>IF(U96=3,1,0)</f>
        <v>0</v>
      </c>
      <c r="BF65" s="12">
        <f>IF(U96=2,1,0)</f>
        <v>0</v>
      </c>
      <c r="BG65" s="12">
        <f>IF(U96=1,1,0)</f>
        <v>0</v>
      </c>
      <c r="BH65" s="12">
        <f>IF(AND(U96=0,T96&lt;&gt;0),1,0)</f>
        <v>1</v>
      </c>
      <c r="BI65" s="14"/>
    </row>
    <row r="66" spans="1:61" ht="15" hidden="1" thickBot="1">
      <c r="A66" s="106"/>
      <c r="B66" s="137"/>
      <c r="C66" s="130"/>
      <c r="D66" s="234" t="str">
        <f t="shared" si="70"/>
        <v>SV Miesau</v>
      </c>
      <c r="E66" s="230">
        <f>E21</f>
        <v>0</v>
      </c>
      <c r="F66" s="110"/>
      <c r="G66" s="111"/>
      <c r="H66" s="108"/>
      <c r="I66" s="109"/>
      <c r="J66" s="110"/>
      <c r="K66" s="111"/>
      <c r="L66" s="108"/>
      <c r="M66" s="109"/>
      <c r="N66" s="110"/>
      <c r="O66" s="111"/>
      <c r="P66" s="114" t="str">
        <f t="shared" si="67"/>
        <v/>
      </c>
      <c r="Q66" s="115" t="str">
        <f t="shared" si="54"/>
        <v/>
      </c>
      <c r="R66" s="114" t="str">
        <f t="shared" si="68"/>
        <v/>
      </c>
      <c r="S66" s="115" t="str">
        <f>IF(G66="","",AR66+AT66+AV66+AX66+AZ66)</f>
        <v/>
      </c>
      <c r="T66" s="103">
        <f t="shared" si="32"/>
        <v>0</v>
      </c>
      <c r="U66" s="104">
        <f t="shared" si="33"/>
        <v>0</v>
      </c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 t="str">
        <f t="shared" ca="1" si="56"/>
        <v/>
      </c>
      <c r="AN66" s="367"/>
      <c r="AO66" s="368" t="str">
        <f t="shared" ca="1" si="69"/>
        <v/>
      </c>
      <c r="AP66" s="368"/>
      <c r="AQ66" s="105">
        <f t="shared" si="57"/>
        <v>0</v>
      </c>
      <c r="AR66" s="105">
        <f t="shared" si="58"/>
        <v>0</v>
      </c>
      <c r="AS66" s="14">
        <f t="shared" si="59"/>
        <v>0</v>
      </c>
      <c r="AT66" s="204">
        <f t="shared" si="60"/>
        <v>0</v>
      </c>
      <c r="AU66" s="105">
        <f t="shared" si="61"/>
        <v>0</v>
      </c>
      <c r="AV66" s="105">
        <f t="shared" si="62"/>
        <v>0</v>
      </c>
      <c r="AW66" s="14">
        <f t="shared" si="63"/>
        <v>0</v>
      </c>
      <c r="AX66" s="14">
        <f t="shared" si="64"/>
        <v>0</v>
      </c>
      <c r="AY66" s="105">
        <f t="shared" si="65"/>
        <v>0</v>
      </c>
      <c r="AZ66" s="105">
        <f t="shared" si="66"/>
        <v>0</v>
      </c>
      <c r="BA66" s="12">
        <f t="shared" si="29"/>
        <v>0</v>
      </c>
      <c r="BB66" s="12">
        <f t="shared" si="30"/>
        <v>0</v>
      </c>
      <c r="BC66" s="12">
        <f t="shared" si="31"/>
        <v>0</v>
      </c>
      <c r="BD66" s="12">
        <f t="shared" si="34"/>
        <v>0</v>
      </c>
      <c r="BE66" s="12">
        <f>IF(U107=3,1,0)</f>
        <v>0</v>
      </c>
      <c r="BF66" s="12">
        <f>IF(U107=2,1,0)</f>
        <v>0</v>
      </c>
      <c r="BG66" s="12">
        <f>IF(U107=1,1,0)</f>
        <v>0</v>
      </c>
      <c r="BH66" s="12">
        <f>IF(AND(U107=0,T107&lt;&gt;0),1,0)</f>
        <v>0</v>
      </c>
      <c r="BI66" s="14"/>
    </row>
    <row r="67" spans="1:61" ht="15" hidden="1" thickBot="1">
      <c r="A67" s="106"/>
      <c r="B67" s="137"/>
      <c r="C67" s="130"/>
      <c r="D67" s="234" t="str">
        <f t="shared" si="70"/>
        <v>SV Miesau</v>
      </c>
      <c r="E67" s="230">
        <f>E24</f>
        <v>0</v>
      </c>
      <c r="F67" s="110"/>
      <c r="G67" s="111"/>
      <c r="H67" s="108"/>
      <c r="I67" s="109"/>
      <c r="J67" s="110"/>
      <c r="K67" s="111"/>
      <c r="L67" s="108"/>
      <c r="M67" s="109"/>
      <c r="N67" s="110"/>
      <c r="O67" s="111"/>
      <c r="P67" s="114" t="str">
        <f t="shared" si="67"/>
        <v/>
      </c>
      <c r="Q67" s="115" t="str">
        <f t="shared" si="54"/>
        <v/>
      </c>
      <c r="R67" s="114" t="str">
        <f t="shared" si="68"/>
        <v/>
      </c>
      <c r="S67" s="115" t="str">
        <f t="shared" si="55"/>
        <v/>
      </c>
      <c r="T67" s="103">
        <f t="shared" si="32"/>
        <v>0</v>
      </c>
      <c r="U67" s="104">
        <f t="shared" si="33"/>
        <v>0</v>
      </c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7" t="str">
        <f t="shared" ca="1" si="56"/>
        <v/>
      </c>
      <c r="AN67" s="367"/>
      <c r="AO67" s="368" t="str">
        <f t="shared" ca="1" si="69"/>
        <v/>
      </c>
      <c r="AP67" s="368"/>
      <c r="AQ67" s="105">
        <f t="shared" si="57"/>
        <v>0</v>
      </c>
      <c r="AR67" s="105">
        <f t="shared" si="58"/>
        <v>0</v>
      </c>
      <c r="AS67" s="14">
        <f t="shared" si="59"/>
        <v>0</v>
      </c>
      <c r="AT67" s="204">
        <f t="shared" si="60"/>
        <v>0</v>
      </c>
      <c r="AU67" s="105">
        <f t="shared" si="61"/>
        <v>0</v>
      </c>
      <c r="AV67" s="105">
        <f t="shared" si="62"/>
        <v>0</v>
      </c>
      <c r="AW67" s="14">
        <f t="shared" si="63"/>
        <v>0</v>
      </c>
      <c r="AX67" s="14">
        <f t="shared" si="64"/>
        <v>0</v>
      </c>
      <c r="AY67" s="105">
        <f t="shared" si="65"/>
        <v>0</v>
      </c>
      <c r="AZ67" s="105">
        <f t="shared" si="66"/>
        <v>0</v>
      </c>
      <c r="BA67" s="12">
        <f t="shared" si="29"/>
        <v>0</v>
      </c>
      <c r="BB67" s="12">
        <f t="shared" si="30"/>
        <v>0</v>
      </c>
      <c r="BC67" s="12">
        <f t="shared" si="31"/>
        <v>0</v>
      </c>
      <c r="BD67" s="12">
        <f t="shared" si="34"/>
        <v>0</v>
      </c>
      <c r="BE67" s="12">
        <f>IF(U118=3,1,0)</f>
        <v>0</v>
      </c>
      <c r="BF67" s="12">
        <f>IF(U118=2,1,0)</f>
        <v>0</v>
      </c>
      <c r="BG67" s="12">
        <f>IF(U118=1,1,0)</f>
        <v>0</v>
      </c>
      <c r="BH67" s="12">
        <f>IF(AND(U118=0,T118&lt;&gt;0),1,0)</f>
        <v>0</v>
      </c>
      <c r="BI67" s="14"/>
    </row>
    <row r="68" spans="1:61" ht="15" hidden="1" thickBot="1">
      <c r="A68" s="106"/>
      <c r="B68" s="137"/>
      <c r="C68" s="130"/>
      <c r="D68" s="234" t="str">
        <f t="shared" si="70"/>
        <v>SV Miesau</v>
      </c>
      <c r="E68" s="230">
        <f>E27</f>
        <v>0</v>
      </c>
      <c r="F68" s="110"/>
      <c r="G68" s="111"/>
      <c r="H68" s="108"/>
      <c r="I68" s="109"/>
      <c r="J68" s="110"/>
      <c r="K68" s="111"/>
      <c r="L68" s="108"/>
      <c r="M68" s="109"/>
      <c r="N68" s="110"/>
      <c r="O68" s="111"/>
      <c r="P68" s="114" t="str">
        <f t="shared" si="67"/>
        <v/>
      </c>
      <c r="Q68" s="115" t="str">
        <f t="shared" si="54"/>
        <v/>
      </c>
      <c r="R68" s="114" t="str">
        <f t="shared" si="68"/>
        <v/>
      </c>
      <c r="S68" s="115" t="str">
        <f t="shared" si="55"/>
        <v/>
      </c>
      <c r="T68" s="103">
        <f t="shared" si="32"/>
        <v>0</v>
      </c>
      <c r="U68" s="104">
        <f t="shared" si="33"/>
        <v>0</v>
      </c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 t="str">
        <f t="shared" ca="1" si="56"/>
        <v/>
      </c>
      <c r="AN68" s="367"/>
      <c r="AO68" s="368" t="str">
        <f t="shared" ca="1" si="69"/>
        <v/>
      </c>
      <c r="AP68" s="368"/>
      <c r="AQ68" s="105">
        <f t="shared" si="57"/>
        <v>0</v>
      </c>
      <c r="AR68" s="105">
        <f t="shared" si="58"/>
        <v>0</v>
      </c>
      <c r="AS68" s="14">
        <f t="shared" si="59"/>
        <v>0</v>
      </c>
      <c r="AT68" s="204">
        <f t="shared" si="60"/>
        <v>0</v>
      </c>
      <c r="AU68" s="105">
        <f t="shared" si="61"/>
        <v>0</v>
      </c>
      <c r="AV68" s="105">
        <f t="shared" si="62"/>
        <v>0</v>
      </c>
      <c r="AW68" s="14">
        <f t="shared" si="63"/>
        <v>0</v>
      </c>
      <c r="AX68" s="14">
        <f t="shared" si="64"/>
        <v>0</v>
      </c>
      <c r="AY68" s="105">
        <f t="shared" si="65"/>
        <v>0</v>
      </c>
      <c r="AZ68" s="105">
        <f t="shared" si="66"/>
        <v>0</v>
      </c>
      <c r="BA68" s="12">
        <f t="shared" si="29"/>
        <v>0</v>
      </c>
      <c r="BB68" s="12">
        <f t="shared" si="30"/>
        <v>0</v>
      </c>
      <c r="BC68" s="12">
        <f t="shared" si="31"/>
        <v>0</v>
      </c>
      <c r="BD68" s="12">
        <f t="shared" si="34"/>
        <v>0</v>
      </c>
      <c r="BE68" s="12">
        <f>IF(U129=3,1,0)</f>
        <v>0</v>
      </c>
      <c r="BF68" s="12">
        <f>IF(U129=2,1,0)</f>
        <v>0</v>
      </c>
      <c r="BG68" s="12">
        <f>IF(U129=1,1,0)</f>
        <v>0</v>
      </c>
      <c r="BH68" s="12">
        <f>IF(AND(U129=0,T129&lt;&gt;0),1,0)</f>
        <v>0</v>
      </c>
      <c r="BI68" s="14"/>
    </row>
    <row r="69" spans="1:61" ht="15" hidden="1" thickBot="1">
      <c r="A69" s="106"/>
      <c r="B69" s="137"/>
      <c r="C69" s="130"/>
      <c r="D69" s="234" t="str">
        <f t="shared" si="70"/>
        <v>SV Miesau</v>
      </c>
      <c r="E69" s="230">
        <f>E30</f>
        <v>0</v>
      </c>
      <c r="F69" s="110"/>
      <c r="G69" s="111"/>
      <c r="H69" s="108"/>
      <c r="I69" s="109"/>
      <c r="J69" s="110"/>
      <c r="K69" s="111"/>
      <c r="L69" s="108"/>
      <c r="M69" s="109"/>
      <c r="N69" s="110"/>
      <c r="O69" s="111"/>
      <c r="P69" s="114" t="str">
        <f t="shared" si="67"/>
        <v/>
      </c>
      <c r="Q69" s="115" t="str">
        <f t="shared" si="54"/>
        <v/>
      </c>
      <c r="R69" s="114" t="str">
        <f t="shared" si="68"/>
        <v/>
      </c>
      <c r="S69" s="115" t="str">
        <f t="shared" si="55"/>
        <v/>
      </c>
      <c r="T69" s="103">
        <f t="shared" si="32"/>
        <v>0</v>
      </c>
      <c r="U69" s="104">
        <f t="shared" si="33"/>
        <v>0</v>
      </c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 t="str">
        <f t="shared" ca="1" si="56"/>
        <v/>
      </c>
      <c r="AN69" s="367"/>
      <c r="AO69" s="368" t="str">
        <f t="shared" ca="1" si="69"/>
        <v/>
      </c>
      <c r="AP69" s="368"/>
      <c r="AQ69" s="105">
        <f t="shared" si="57"/>
        <v>0</v>
      </c>
      <c r="AR69" s="105">
        <f t="shared" si="58"/>
        <v>0</v>
      </c>
      <c r="AS69" s="14">
        <f t="shared" si="59"/>
        <v>0</v>
      </c>
      <c r="AT69" s="204">
        <f t="shared" si="60"/>
        <v>0</v>
      </c>
      <c r="AU69" s="105">
        <f t="shared" si="61"/>
        <v>0</v>
      </c>
      <c r="AV69" s="105">
        <f t="shared" si="62"/>
        <v>0</v>
      </c>
      <c r="AW69" s="14">
        <f t="shared" si="63"/>
        <v>0</v>
      </c>
      <c r="AX69" s="14">
        <f t="shared" si="64"/>
        <v>0</v>
      </c>
      <c r="AY69" s="105">
        <f t="shared" si="65"/>
        <v>0</v>
      </c>
      <c r="AZ69" s="105">
        <f t="shared" si="66"/>
        <v>0</v>
      </c>
      <c r="BA69" s="12">
        <f t="shared" si="29"/>
        <v>0</v>
      </c>
      <c r="BB69" s="12">
        <f t="shared" si="30"/>
        <v>0</v>
      </c>
      <c r="BC69" s="12">
        <f t="shared" si="31"/>
        <v>0</v>
      </c>
      <c r="BD69" s="12">
        <f t="shared" si="34"/>
        <v>0</v>
      </c>
      <c r="BE69" s="12">
        <f>IF(U140=3,1,0)</f>
        <v>0</v>
      </c>
      <c r="BF69" s="12">
        <f>IF(U140=2,1,0)</f>
        <v>0</v>
      </c>
      <c r="BG69" s="12">
        <f>IF(U140=1,1,0)</f>
        <v>0</v>
      </c>
      <c r="BH69" s="12">
        <f>IF(AND(U140=0,T140&lt;&gt;0),1,0)</f>
        <v>0</v>
      </c>
      <c r="BI69" s="14"/>
    </row>
    <row r="70" spans="1:61" ht="15" hidden="1" thickBot="1">
      <c r="A70" s="116"/>
      <c r="B70" s="138"/>
      <c r="C70" s="131"/>
      <c r="D70" s="235" t="str">
        <f t="shared" si="70"/>
        <v>SV Miesau</v>
      </c>
      <c r="E70" s="236">
        <f>E33</f>
        <v>0</v>
      </c>
      <c r="F70" s="120"/>
      <c r="G70" s="121"/>
      <c r="H70" s="118"/>
      <c r="I70" s="119"/>
      <c r="J70" s="120"/>
      <c r="K70" s="121"/>
      <c r="L70" s="118"/>
      <c r="M70" s="119"/>
      <c r="N70" s="120"/>
      <c r="O70" s="121"/>
      <c r="P70" s="124" t="str">
        <f t="shared" si="67"/>
        <v/>
      </c>
      <c r="Q70" s="125" t="str">
        <f t="shared" si="54"/>
        <v/>
      </c>
      <c r="R70" s="124" t="str">
        <f t="shared" si="68"/>
        <v/>
      </c>
      <c r="S70" s="125" t="str">
        <f t="shared" si="55"/>
        <v/>
      </c>
      <c r="T70" s="103">
        <f t="shared" si="32"/>
        <v>0</v>
      </c>
      <c r="U70" s="104">
        <f t="shared" si="33"/>
        <v>0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70" t="str">
        <f t="shared" ca="1" si="56"/>
        <v/>
      </c>
      <c r="AN70" s="370"/>
      <c r="AO70" s="371" t="str">
        <f t="shared" ca="1" si="69"/>
        <v/>
      </c>
      <c r="AP70" s="371"/>
      <c r="AQ70" s="105">
        <f t="shared" si="57"/>
        <v>0</v>
      </c>
      <c r="AR70" s="105">
        <f t="shared" si="58"/>
        <v>0</v>
      </c>
      <c r="AS70" s="14">
        <f t="shared" si="59"/>
        <v>0</v>
      </c>
      <c r="AT70" s="204">
        <f t="shared" si="60"/>
        <v>0</v>
      </c>
      <c r="AU70" s="105">
        <f t="shared" si="61"/>
        <v>0</v>
      </c>
      <c r="AV70" s="105">
        <f t="shared" si="62"/>
        <v>0</v>
      </c>
      <c r="AW70" s="14">
        <f t="shared" si="63"/>
        <v>0</v>
      </c>
      <c r="AX70" s="14">
        <f t="shared" si="64"/>
        <v>0</v>
      </c>
      <c r="AY70" s="105">
        <f t="shared" si="65"/>
        <v>0</v>
      </c>
      <c r="AZ70" s="105">
        <f t="shared" si="66"/>
        <v>0</v>
      </c>
      <c r="BA70" s="12">
        <f t="shared" si="29"/>
        <v>0</v>
      </c>
      <c r="BB70" s="12">
        <f t="shared" si="30"/>
        <v>0</v>
      </c>
      <c r="BC70" s="12">
        <f t="shared" si="31"/>
        <v>0</v>
      </c>
      <c r="BD70" s="12">
        <f t="shared" si="34"/>
        <v>0</v>
      </c>
      <c r="BE70" s="12">
        <f>IF(U151=3,1,0)</f>
        <v>0</v>
      </c>
      <c r="BF70" s="12">
        <f>IF(U151=2,1,0)</f>
        <v>0</v>
      </c>
      <c r="BG70" s="12">
        <f>IF(U151=1,1,0)</f>
        <v>0</v>
      </c>
      <c r="BH70" s="12">
        <f>IF(AND(U151=0,T151&lt;&gt;0),1,0)</f>
        <v>0</v>
      </c>
      <c r="BI70" s="14"/>
    </row>
    <row r="71" spans="1:61" ht="15" thickBot="1">
      <c r="A71" s="13"/>
      <c r="C71" s="14"/>
      <c r="D71" s="218"/>
      <c r="E71" s="218"/>
      <c r="T71" s="103">
        <f t="shared" si="32"/>
        <v>0</v>
      </c>
      <c r="U71" s="104">
        <f t="shared" si="33"/>
        <v>0</v>
      </c>
      <c r="V71" s="126"/>
      <c r="W71" s="126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Q71" s="105"/>
      <c r="AR71" s="105"/>
      <c r="AS71" s="14"/>
      <c r="AT71" s="204"/>
      <c r="AU71" s="105"/>
      <c r="AV71" s="105"/>
      <c r="AW71" s="14"/>
      <c r="AX71" s="14"/>
      <c r="AY71" s="105"/>
      <c r="AZ71" s="105"/>
      <c r="BA71" s="128">
        <f t="shared" ref="BA71:BH71" si="71">SUM(BA61:BA70)</f>
        <v>2</v>
      </c>
      <c r="BB71" s="128">
        <f t="shared" si="71"/>
        <v>1</v>
      </c>
      <c r="BC71" s="128">
        <f t="shared" si="71"/>
        <v>0</v>
      </c>
      <c r="BD71" s="128">
        <f t="shared" si="71"/>
        <v>2</v>
      </c>
      <c r="BE71" s="128">
        <f t="shared" si="71"/>
        <v>1</v>
      </c>
      <c r="BF71" s="128">
        <f t="shared" si="71"/>
        <v>0</v>
      </c>
      <c r="BG71" s="128">
        <f t="shared" si="71"/>
        <v>0</v>
      </c>
      <c r="BH71" s="128">
        <f t="shared" si="71"/>
        <v>4</v>
      </c>
      <c r="BI71" s="14">
        <f>SUM(BA71:BH71)</f>
        <v>10</v>
      </c>
    </row>
    <row r="72" spans="1:61" ht="15" thickBot="1">
      <c r="A72" s="93"/>
      <c r="B72" s="136">
        <v>43503</v>
      </c>
      <c r="C72" s="129"/>
      <c r="D72" s="233" t="str">
        <f>E12</f>
        <v>Niederk./Morbach/Heiligenm.</v>
      </c>
      <c r="E72" s="228" t="str">
        <f>E3</f>
        <v>Erlenbach/Morlautern</v>
      </c>
      <c r="F72" s="97">
        <v>7</v>
      </c>
      <c r="G72" s="98">
        <v>25</v>
      </c>
      <c r="H72" s="95">
        <v>4</v>
      </c>
      <c r="I72" s="96">
        <v>25</v>
      </c>
      <c r="J72" s="97">
        <v>11</v>
      </c>
      <c r="K72" s="98">
        <v>25</v>
      </c>
      <c r="L72" s="95"/>
      <c r="M72" s="96"/>
      <c r="N72" s="97"/>
      <c r="O72" s="98"/>
      <c r="P72" s="101">
        <f>IF(F72="","",F72+H72+J72+L72+N72)</f>
        <v>22</v>
      </c>
      <c r="Q72" s="102">
        <f t="shared" ref="Q72:Q81" si="72">IF(G72="","",G72+I72+K72+M72+O72)</f>
        <v>75</v>
      </c>
      <c r="R72" s="101">
        <f>IF(F72="","",AQ72+AS72+AU72+AW72+AY72)</f>
        <v>0</v>
      </c>
      <c r="S72" s="102">
        <f t="shared" ref="S72:S81" si="73">IF(G72="","",AR72+AT72+AV72+AX72+AZ72)</f>
        <v>3</v>
      </c>
      <c r="T72" s="103">
        <f t="shared" si="32"/>
        <v>0</v>
      </c>
      <c r="U72" s="104">
        <f t="shared" si="33"/>
        <v>3</v>
      </c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4" t="str">
        <f t="shared" ref="AM72:AM81" ca="1" si="74">IF(U72&lt;&gt;"","",IF(C72&lt;&gt;"","verlegt",IF(B72&lt;TODAY(),"offen","")))</f>
        <v/>
      </c>
      <c r="AN72" s="374"/>
      <c r="AO72" s="375" t="str">
        <f ca="1">IF(U72&lt;&gt;"","",IF(C72="","",IF(C72&lt;TODAY(),"offen","")))</f>
        <v/>
      </c>
      <c r="AP72" s="375"/>
      <c r="AQ72" s="105">
        <f t="shared" ref="AQ72:AQ81" si="75">IF(F72&gt;G72,1,0)</f>
        <v>0</v>
      </c>
      <c r="AR72" s="105">
        <f t="shared" ref="AR72:AR81" si="76">IF(G72&gt;F72,1,0)</f>
        <v>1</v>
      </c>
      <c r="AS72" s="14">
        <f t="shared" ref="AS72:AS81" si="77">IF(H72&gt;I72,1,0)</f>
        <v>0</v>
      </c>
      <c r="AT72" s="204">
        <f t="shared" ref="AT72:AT81" si="78">IF(I72&gt;H72,1,0)</f>
        <v>1</v>
      </c>
      <c r="AU72" s="105">
        <f t="shared" ref="AU72:AU81" si="79">IF(J72&gt;K72,1,0)</f>
        <v>0</v>
      </c>
      <c r="AV72" s="105">
        <f t="shared" ref="AV72:AV81" si="80">IF(K72&gt;J72,1,0)</f>
        <v>1</v>
      </c>
      <c r="AW72" s="14">
        <f t="shared" ref="AW72:AW81" si="81">IF(L72&gt;M72,1,0)</f>
        <v>0</v>
      </c>
      <c r="AX72" s="14">
        <f t="shared" ref="AX72:AX81" si="82">IF(M72&gt;L72,1,0)</f>
        <v>0</v>
      </c>
      <c r="AY72" s="105">
        <f t="shared" ref="AY72:AY81" si="83">IF(N72&gt;O72,1,0)</f>
        <v>0</v>
      </c>
      <c r="AZ72" s="105">
        <f t="shared" ref="AZ72:AZ81" si="84">IF(O72&gt;N72,1,0)</f>
        <v>0</v>
      </c>
      <c r="BA72" s="12">
        <f t="shared" si="29"/>
        <v>0</v>
      </c>
      <c r="BB72" s="12">
        <f t="shared" si="30"/>
        <v>0</v>
      </c>
      <c r="BC72" s="12">
        <f t="shared" si="31"/>
        <v>0</v>
      </c>
      <c r="BD72" s="12">
        <f t="shared" si="34"/>
        <v>1</v>
      </c>
      <c r="BE72" s="12">
        <f>IF(U41=3,1,0)</f>
        <v>0</v>
      </c>
      <c r="BF72" s="12">
        <f>IF(U41=2,1,0)</f>
        <v>0</v>
      </c>
      <c r="BG72" s="12">
        <f>IF(U41=1,1,0)</f>
        <v>0</v>
      </c>
      <c r="BH72" s="12">
        <f>IF(AND(U41=0,T41&lt;&gt;0),1,0)</f>
        <v>1</v>
      </c>
      <c r="BI72" s="14"/>
    </row>
    <row r="73" spans="1:61" ht="15" thickBot="1">
      <c r="A73" s="106"/>
      <c r="B73" s="137">
        <v>43482</v>
      </c>
      <c r="C73" s="130"/>
      <c r="D73" s="234" t="str">
        <f>D72</f>
        <v>Niederk./Morbach/Heiligenm.</v>
      </c>
      <c r="E73" s="230" t="str">
        <f>E6</f>
        <v>TuS Kriegsfeld</v>
      </c>
      <c r="F73" s="110">
        <v>7</v>
      </c>
      <c r="G73" s="111">
        <v>25</v>
      </c>
      <c r="H73" s="108">
        <v>11</v>
      </c>
      <c r="I73" s="109">
        <v>25</v>
      </c>
      <c r="J73" s="110">
        <v>9</v>
      </c>
      <c r="K73" s="111">
        <v>25</v>
      </c>
      <c r="L73" s="108"/>
      <c r="M73" s="109"/>
      <c r="N73" s="110"/>
      <c r="O73" s="111"/>
      <c r="P73" s="114">
        <f t="shared" ref="P73:P81" si="85">IF(F73="","",F73+H73+J73+L73+N73)</f>
        <v>27</v>
      </c>
      <c r="Q73" s="115">
        <f t="shared" si="72"/>
        <v>75</v>
      </c>
      <c r="R73" s="114">
        <f t="shared" ref="R73:R81" si="86">IF(F73="","",AQ73+AS73+AU73+AW73+AY73)</f>
        <v>0</v>
      </c>
      <c r="S73" s="115">
        <f t="shared" si="73"/>
        <v>3</v>
      </c>
      <c r="T73" s="103">
        <f t="shared" si="32"/>
        <v>0</v>
      </c>
      <c r="U73" s="104">
        <f t="shared" si="33"/>
        <v>3</v>
      </c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7" t="str">
        <f t="shared" ca="1" si="74"/>
        <v/>
      </c>
      <c r="AN73" s="367"/>
      <c r="AO73" s="368" t="str">
        <f t="shared" ref="AO73:AO81" ca="1" si="87">IF(U73&lt;&gt;"","",IF(C73="","",IF(C73&lt;TODAY(),"offen","")))</f>
        <v/>
      </c>
      <c r="AP73" s="368"/>
      <c r="AQ73" s="105">
        <f t="shared" si="75"/>
        <v>0</v>
      </c>
      <c r="AR73" s="105">
        <f t="shared" si="76"/>
        <v>1</v>
      </c>
      <c r="AS73" s="14">
        <f t="shared" si="77"/>
        <v>0</v>
      </c>
      <c r="AT73" s="204">
        <f t="shared" si="78"/>
        <v>1</v>
      </c>
      <c r="AU73" s="105">
        <f t="shared" si="79"/>
        <v>0</v>
      </c>
      <c r="AV73" s="105">
        <f t="shared" si="80"/>
        <v>1</v>
      </c>
      <c r="AW73" s="14">
        <f t="shared" si="81"/>
        <v>0</v>
      </c>
      <c r="AX73" s="14">
        <f t="shared" si="82"/>
        <v>0</v>
      </c>
      <c r="AY73" s="105">
        <f t="shared" si="83"/>
        <v>0</v>
      </c>
      <c r="AZ73" s="105">
        <f t="shared" si="84"/>
        <v>0</v>
      </c>
      <c r="BA73" s="12">
        <f t="shared" si="29"/>
        <v>0</v>
      </c>
      <c r="BB73" s="12">
        <f t="shared" si="30"/>
        <v>0</v>
      </c>
      <c r="BC73" s="12">
        <f t="shared" si="31"/>
        <v>0</v>
      </c>
      <c r="BD73" s="12">
        <f t="shared" si="34"/>
        <v>1</v>
      </c>
      <c r="BE73" s="12">
        <f>IF(U52=3,1,0)</f>
        <v>0</v>
      </c>
      <c r="BF73" s="12">
        <f>IF(U52=2,1,0)</f>
        <v>0</v>
      </c>
      <c r="BG73" s="12">
        <f>IF(U52=1,1,0)</f>
        <v>0</v>
      </c>
      <c r="BH73" s="12">
        <f>IF(AND(U52=0,T52&lt;&gt;0),1,0)</f>
        <v>1</v>
      </c>
      <c r="BI73" s="14"/>
    </row>
    <row r="74" spans="1:61" ht="15" thickBot="1">
      <c r="A74" s="106"/>
      <c r="B74" s="137">
        <v>43370</v>
      </c>
      <c r="C74" s="162"/>
      <c r="D74" s="234" t="str">
        <f t="shared" ref="D74:D81" si="88">D73</f>
        <v>Niederk./Morbach/Heiligenm.</v>
      </c>
      <c r="E74" s="230" t="str">
        <f>E9</f>
        <v>SV Miesau</v>
      </c>
      <c r="F74" s="110">
        <v>21</v>
      </c>
      <c r="G74" s="111">
        <v>25</v>
      </c>
      <c r="H74" s="108">
        <v>27</v>
      </c>
      <c r="I74" s="109">
        <v>29</v>
      </c>
      <c r="J74" s="110">
        <v>8</v>
      </c>
      <c r="K74" s="111">
        <v>25</v>
      </c>
      <c r="L74" s="108"/>
      <c r="M74" s="109"/>
      <c r="N74" s="110"/>
      <c r="O74" s="111"/>
      <c r="P74" s="114">
        <f t="shared" si="85"/>
        <v>56</v>
      </c>
      <c r="Q74" s="115">
        <f t="shared" si="72"/>
        <v>79</v>
      </c>
      <c r="R74" s="114">
        <f t="shared" si="86"/>
        <v>0</v>
      </c>
      <c r="S74" s="115">
        <f t="shared" si="73"/>
        <v>3</v>
      </c>
      <c r="T74" s="103">
        <f t="shared" si="32"/>
        <v>0</v>
      </c>
      <c r="U74" s="104">
        <f t="shared" si="33"/>
        <v>3</v>
      </c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7" t="str">
        <f t="shared" ca="1" si="74"/>
        <v/>
      </c>
      <c r="AN74" s="367"/>
      <c r="AO74" s="368" t="str">
        <f t="shared" ca="1" si="87"/>
        <v/>
      </c>
      <c r="AP74" s="368"/>
      <c r="AQ74" s="105">
        <f t="shared" si="75"/>
        <v>0</v>
      </c>
      <c r="AR74" s="105">
        <f t="shared" si="76"/>
        <v>1</v>
      </c>
      <c r="AS74" s="14">
        <f t="shared" si="77"/>
        <v>0</v>
      </c>
      <c r="AT74" s="204">
        <f t="shared" si="78"/>
        <v>1</v>
      </c>
      <c r="AU74" s="105">
        <f t="shared" si="79"/>
        <v>0</v>
      </c>
      <c r="AV74" s="105">
        <f t="shared" si="80"/>
        <v>1</v>
      </c>
      <c r="AW74" s="14">
        <f t="shared" si="81"/>
        <v>0</v>
      </c>
      <c r="AX74" s="14">
        <f t="shared" si="82"/>
        <v>0</v>
      </c>
      <c r="AY74" s="105">
        <f t="shared" si="83"/>
        <v>0</v>
      </c>
      <c r="AZ74" s="105">
        <f t="shared" si="84"/>
        <v>0</v>
      </c>
      <c r="BA74" s="12">
        <f t="shared" si="29"/>
        <v>0</v>
      </c>
      <c r="BB74" s="12">
        <f t="shared" si="30"/>
        <v>0</v>
      </c>
      <c r="BC74" s="12">
        <f t="shared" si="31"/>
        <v>0</v>
      </c>
      <c r="BD74" s="12">
        <f t="shared" si="34"/>
        <v>1</v>
      </c>
      <c r="BE74" s="12">
        <f>IF(U63=3,1,0)</f>
        <v>0</v>
      </c>
      <c r="BF74" s="12">
        <f>IF(U63=2,1,0)</f>
        <v>0</v>
      </c>
      <c r="BG74" s="12">
        <f>IF(U63=1,1,0)</f>
        <v>1</v>
      </c>
      <c r="BH74" s="12">
        <f>IF(AND(U63=0,T63&lt;&gt;0),1,0)</f>
        <v>0</v>
      </c>
      <c r="BI74" s="14"/>
    </row>
    <row r="75" spans="1:61" ht="15" thickBot="1">
      <c r="A75" s="106"/>
      <c r="B75" s="137">
        <v>43419</v>
      </c>
      <c r="C75" s="162"/>
      <c r="D75" s="234" t="str">
        <f t="shared" si="88"/>
        <v>Niederk./Morbach/Heiligenm.</v>
      </c>
      <c r="E75" s="230" t="str">
        <f>E15</f>
        <v>Rodenbach/Weilerbach</v>
      </c>
      <c r="F75" s="110">
        <v>17</v>
      </c>
      <c r="G75" s="111">
        <v>25</v>
      </c>
      <c r="H75" s="108">
        <v>17</v>
      </c>
      <c r="I75" s="109">
        <v>25</v>
      </c>
      <c r="J75" s="110">
        <v>20</v>
      </c>
      <c r="K75" s="111">
        <v>25</v>
      </c>
      <c r="L75" s="108"/>
      <c r="M75" s="109"/>
      <c r="N75" s="110"/>
      <c r="O75" s="111"/>
      <c r="P75" s="114">
        <f t="shared" si="85"/>
        <v>54</v>
      </c>
      <c r="Q75" s="115">
        <f t="shared" si="72"/>
        <v>75</v>
      </c>
      <c r="R75" s="114">
        <f t="shared" si="86"/>
        <v>0</v>
      </c>
      <c r="S75" s="115">
        <f t="shared" si="73"/>
        <v>3</v>
      </c>
      <c r="T75" s="103">
        <f t="shared" si="32"/>
        <v>0</v>
      </c>
      <c r="U75" s="104">
        <f t="shared" si="33"/>
        <v>3</v>
      </c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72" t="str">
        <f t="shared" ca="1" si="74"/>
        <v/>
      </c>
      <c r="AN75" s="372"/>
      <c r="AO75" s="368" t="str">
        <f t="shared" ca="1" si="87"/>
        <v/>
      </c>
      <c r="AP75" s="368"/>
      <c r="AQ75" s="105">
        <f t="shared" si="75"/>
        <v>0</v>
      </c>
      <c r="AR75" s="105">
        <f t="shared" si="76"/>
        <v>1</v>
      </c>
      <c r="AS75" s="14">
        <f t="shared" si="77"/>
        <v>0</v>
      </c>
      <c r="AT75" s="204">
        <f t="shared" si="78"/>
        <v>1</v>
      </c>
      <c r="AU75" s="105">
        <f t="shared" si="79"/>
        <v>0</v>
      </c>
      <c r="AV75" s="105">
        <f t="shared" si="80"/>
        <v>1</v>
      </c>
      <c r="AW75" s="14">
        <f t="shared" si="81"/>
        <v>0</v>
      </c>
      <c r="AX75" s="14">
        <f t="shared" si="82"/>
        <v>0</v>
      </c>
      <c r="AY75" s="105">
        <f t="shared" si="83"/>
        <v>0</v>
      </c>
      <c r="AZ75" s="105">
        <f t="shared" si="84"/>
        <v>0</v>
      </c>
      <c r="BA75" s="12">
        <f t="shared" si="29"/>
        <v>0</v>
      </c>
      <c r="BB75" s="12">
        <f t="shared" si="30"/>
        <v>0</v>
      </c>
      <c r="BC75" s="12">
        <f t="shared" si="31"/>
        <v>0</v>
      </c>
      <c r="BD75" s="12">
        <f t="shared" si="34"/>
        <v>1</v>
      </c>
      <c r="BE75" s="12">
        <f>IF(U86=3,1,0)</f>
        <v>0</v>
      </c>
      <c r="BF75" s="12">
        <f>IF(U86=2,1,0)</f>
        <v>0</v>
      </c>
      <c r="BG75" s="12">
        <f>IF(U86=1,1,0)</f>
        <v>0</v>
      </c>
      <c r="BH75" s="12">
        <f>IF(AND(U86=0,T86&lt;&gt;0),1,0)</f>
        <v>1</v>
      </c>
      <c r="BI75" s="14"/>
    </row>
    <row r="76" spans="1:61" ht="15" thickBot="1">
      <c r="A76" s="106"/>
      <c r="B76" s="137">
        <v>43601</v>
      </c>
      <c r="C76" s="130"/>
      <c r="D76" s="234" t="str">
        <f t="shared" si="88"/>
        <v>Niederk./Morbach/Heiligenm.</v>
      </c>
      <c r="E76" s="230" t="str">
        <f>E18</f>
        <v>TV Rodenbach Youth</v>
      </c>
      <c r="F76" s="110">
        <v>12</v>
      </c>
      <c r="G76" s="111">
        <v>25</v>
      </c>
      <c r="H76" s="108">
        <v>23</v>
      </c>
      <c r="I76" s="109">
        <v>25</v>
      </c>
      <c r="J76" s="110">
        <v>25</v>
      </c>
      <c r="K76" s="111">
        <v>22</v>
      </c>
      <c r="L76" s="108">
        <v>12</v>
      </c>
      <c r="M76" s="109">
        <v>25</v>
      </c>
      <c r="N76" s="110"/>
      <c r="O76" s="111"/>
      <c r="P76" s="114">
        <f t="shared" si="85"/>
        <v>72</v>
      </c>
      <c r="Q76" s="115">
        <f t="shared" si="72"/>
        <v>97</v>
      </c>
      <c r="R76" s="114">
        <f t="shared" si="86"/>
        <v>1</v>
      </c>
      <c r="S76" s="115">
        <f t="shared" si="73"/>
        <v>3</v>
      </c>
      <c r="T76" s="103">
        <f t="shared" si="32"/>
        <v>0</v>
      </c>
      <c r="U76" s="104">
        <f t="shared" si="33"/>
        <v>3</v>
      </c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7" t="str">
        <f t="shared" ca="1" si="74"/>
        <v/>
      </c>
      <c r="AN76" s="367"/>
      <c r="AO76" s="368" t="str">
        <f t="shared" ca="1" si="87"/>
        <v/>
      </c>
      <c r="AP76" s="368"/>
      <c r="AQ76" s="105">
        <f t="shared" si="75"/>
        <v>0</v>
      </c>
      <c r="AR76" s="105">
        <f t="shared" si="76"/>
        <v>1</v>
      </c>
      <c r="AS76" s="14">
        <f t="shared" si="77"/>
        <v>0</v>
      </c>
      <c r="AT76" s="204">
        <f t="shared" si="78"/>
        <v>1</v>
      </c>
      <c r="AU76" s="105">
        <f t="shared" si="79"/>
        <v>1</v>
      </c>
      <c r="AV76" s="105">
        <f t="shared" si="80"/>
        <v>0</v>
      </c>
      <c r="AW76" s="14">
        <f t="shared" si="81"/>
        <v>0</v>
      </c>
      <c r="AX76" s="14">
        <f t="shared" si="82"/>
        <v>1</v>
      </c>
      <c r="AY76" s="105">
        <f t="shared" si="83"/>
        <v>0</v>
      </c>
      <c r="AZ76" s="105">
        <f t="shared" si="84"/>
        <v>0</v>
      </c>
      <c r="BA76" s="12">
        <f t="shared" si="29"/>
        <v>0</v>
      </c>
      <c r="BB76" s="12">
        <f t="shared" si="30"/>
        <v>0</v>
      </c>
      <c r="BC76" s="12">
        <f t="shared" si="31"/>
        <v>0</v>
      </c>
      <c r="BD76" s="12">
        <f t="shared" si="34"/>
        <v>1</v>
      </c>
      <c r="BE76" s="12">
        <f>IF(U97=3,1,0)</f>
        <v>0</v>
      </c>
      <c r="BF76" s="12">
        <f>IF(U97=2,1,0)</f>
        <v>0</v>
      </c>
      <c r="BG76" s="12">
        <f>IF(U97=1,1,0)</f>
        <v>0</v>
      </c>
      <c r="BH76" s="12">
        <f>IF(AND(U97=0,T97&lt;&gt;0),1,0)</f>
        <v>1</v>
      </c>
      <c r="BI76" s="14"/>
    </row>
    <row r="77" spans="1:61" ht="15" hidden="1" thickBot="1">
      <c r="A77" s="106"/>
      <c r="B77" s="137"/>
      <c r="C77" s="162"/>
      <c r="D77" s="234" t="str">
        <f t="shared" si="88"/>
        <v>Niederk./Morbach/Heiligenm.</v>
      </c>
      <c r="E77" s="230">
        <f>E21</f>
        <v>0</v>
      </c>
      <c r="F77" s="110"/>
      <c r="G77" s="111"/>
      <c r="H77" s="108"/>
      <c r="I77" s="109"/>
      <c r="J77" s="110"/>
      <c r="K77" s="111"/>
      <c r="L77" s="108"/>
      <c r="M77" s="109"/>
      <c r="N77" s="110"/>
      <c r="O77" s="111"/>
      <c r="P77" s="114" t="str">
        <f t="shared" si="85"/>
        <v/>
      </c>
      <c r="Q77" s="115" t="str">
        <f t="shared" si="72"/>
        <v/>
      </c>
      <c r="R77" s="114" t="str">
        <f t="shared" si="86"/>
        <v/>
      </c>
      <c r="S77" s="115" t="str">
        <f t="shared" si="73"/>
        <v/>
      </c>
      <c r="T77" s="103">
        <f t="shared" si="32"/>
        <v>0</v>
      </c>
      <c r="U77" s="104">
        <f t="shared" si="33"/>
        <v>0</v>
      </c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7" t="str">
        <f t="shared" ca="1" si="74"/>
        <v/>
      </c>
      <c r="AN77" s="367"/>
      <c r="AO77" s="368" t="str">
        <f t="shared" ca="1" si="87"/>
        <v/>
      </c>
      <c r="AP77" s="368"/>
      <c r="AQ77" s="105">
        <f t="shared" si="75"/>
        <v>0</v>
      </c>
      <c r="AR77" s="105">
        <f t="shared" si="76"/>
        <v>0</v>
      </c>
      <c r="AS77" s="14">
        <f t="shared" si="77"/>
        <v>0</v>
      </c>
      <c r="AT77" s="204">
        <f t="shared" si="78"/>
        <v>0</v>
      </c>
      <c r="AU77" s="105">
        <f t="shared" si="79"/>
        <v>0</v>
      </c>
      <c r="AV77" s="105">
        <f t="shared" si="80"/>
        <v>0</v>
      </c>
      <c r="AW77" s="14">
        <f t="shared" si="81"/>
        <v>0</v>
      </c>
      <c r="AX77" s="14">
        <f t="shared" si="82"/>
        <v>0</v>
      </c>
      <c r="AY77" s="105">
        <f t="shared" si="83"/>
        <v>0</v>
      </c>
      <c r="AZ77" s="105">
        <f t="shared" si="84"/>
        <v>0</v>
      </c>
      <c r="BA77" s="12">
        <f t="shared" si="29"/>
        <v>0</v>
      </c>
      <c r="BB77" s="12">
        <f t="shared" si="30"/>
        <v>0</v>
      </c>
      <c r="BC77" s="12">
        <f t="shared" si="31"/>
        <v>0</v>
      </c>
      <c r="BD77" s="12">
        <f>IF(AND(T77=0,U77&lt;&gt;0),1,0)</f>
        <v>0</v>
      </c>
      <c r="BE77" s="12">
        <f>IF(U108=3,1,0)</f>
        <v>0</v>
      </c>
      <c r="BF77" s="12">
        <f>IF(U108=2,1,0)</f>
        <v>0</v>
      </c>
      <c r="BG77" s="12">
        <f>IF(U108=1,1,0)</f>
        <v>0</v>
      </c>
      <c r="BH77" s="12">
        <f>IF(AND(U108=0,T108&lt;&gt;0),1,0)</f>
        <v>0</v>
      </c>
      <c r="BI77" s="14"/>
    </row>
    <row r="78" spans="1:61" ht="15" hidden="1" thickBot="1">
      <c r="A78" s="106"/>
      <c r="B78" s="137"/>
      <c r="C78" s="130"/>
      <c r="D78" s="234" t="str">
        <f t="shared" si="88"/>
        <v>Niederk./Morbach/Heiligenm.</v>
      </c>
      <c r="E78" s="230">
        <f>E24</f>
        <v>0</v>
      </c>
      <c r="F78" s="110"/>
      <c r="G78" s="111"/>
      <c r="H78" s="108"/>
      <c r="I78" s="109"/>
      <c r="J78" s="110"/>
      <c r="K78" s="111"/>
      <c r="L78" s="108"/>
      <c r="M78" s="109"/>
      <c r="N78" s="110"/>
      <c r="O78" s="111"/>
      <c r="P78" s="114" t="str">
        <f t="shared" si="85"/>
        <v/>
      </c>
      <c r="Q78" s="115" t="str">
        <f t="shared" si="72"/>
        <v/>
      </c>
      <c r="R78" s="114" t="str">
        <f t="shared" si="86"/>
        <v/>
      </c>
      <c r="S78" s="115" t="str">
        <f t="shared" si="73"/>
        <v/>
      </c>
      <c r="T78" s="103">
        <f t="shared" si="32"/>
        <v>0</v>
      </c>
      <c r="U78" s="104">
        <f t="shared" si="33"/>
        <v>0</v>
      </c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 t="str">
        <f t="shared" ca="1" si="74"/>
        <v/>
      </c>
      <c r="AN78" s="367"/>
      <c r="AO78" s="368" t="str">
        <f t="shared" ca="1" si="87"/>
        <v/>
      </c>
      <c r="AP78" s="368"/>
      <c r="AQ78" s="105">
        <f t="shared" si="75"/>
        <v>0</v>
      </c>
      <c r="AR78" s="105">
        <f t="shared" si="76"/>
        <v>0</v>
      </c>
      <c r="AS78" s="14">
        <f t="shared" si="77"/>
        <v>0</v>
      </c>
      <c r="AT78" s="204">
        <f t="shared" si="78"/>
        <v>0</v>
      </c>
      <c r="AU78" s="105">
        <f t="shared" si="79"/>
        <v>0</v>
      </c>
      <c r="AV78" s="105">
        <f t="shared" si="80"/>
        <v>0</v>
      </c>
      <c r="AW78" s="14">
        <f t="shared" si="81"/>
        <v>0</v>
      </c>
      <c r="AX78" s="14">
        <f t="shared" si="82"/>
        <v>0</v>
      </c>
      <c r="AY78" s="105">
        <f t="shared" si="83"/>
        <v>0</v>
      </c>
      <c r="AZ78" s="105">
        <f t="shared" si="84"/>
        <v>0</v>
      </c>
      <c r="BA78" s="12">
        <f t="shared" si="29"/>
        <v>0</v>
      </c>
      <c r="BB78" s="12">
        <f t="shared" si="30"/>
        <v>0</v>
      </c>
      <c r="BC78" s="12">
        <f t="shared" si="31"/>
        <v>0</v>
      </c>
      <c r="BD78" s="12">
        <f t="shared" si="34"/>
        <v>0</v>
      </c>
      <c r="BE78" s="12">
        <f>IF(U119=3,1,0)</f>
        <v>0</v>
      </c>
      <c r="BF78" s="12">
        <f>IF(U119=2,1,0)</f>
        <v>0</v>
      </c>
      <c r="BG78" s="12">
        <f>IF(U119=1,1,0)</f>
        <v>0</v>
      </c>
      <c r="BH78" s="12">
        <f>IF(AND(U119=0,T119&lt;&gt;0),1,0)</f>
        <v>0</v>
      </c>
      <c r="BI78" s="14"/>
    </row>
    <row r="79" spans="1:61" ht="15" hidden="1" thickBot="1">
      <c r="A79" s="106"/>
      <c r="B79" s="137"/>
      <c r="C79" s="130"/>
      <c r="D79" s="234" t="str">
        <f t="shared" si="88"/>
        <v>Niederk./Morbach/Heiligenm.</v>
      </c>
      <c r="E79" s="230">
        <f>E27</f>
        <v>0</v>
      </c>
      <c r="F79" s="110"/>
      <c r="G79" s="111"/>
      <c r="H79" s="108"/>
      <c r="I79" s="109"/>
      <c r="J79" s="110"/>
      <c r="K79" s="111"/>
      <c r="L79" s="108"/>
      <c r="M79" s="109"/>
      <c r="N79" s="110"/>
      <c r="O79" s="111"/>
      <c r="P79" s="114" t="str">
        <f t="shared" si="85"/>
        <v/>
      </c>
      <c r="Q79" s="115" t="str">
        <f t="shared" si="72"/>
        <v/>
      </c>
      <c r="R79" s="114" t="str">
        <f t="shared" si="86"/>
        <v/>
      </c>
      <c r="S79" s="115" t="str">
        <f t="shared" si="73"/>
        <v/>
      </c>
      <c r="T79" s="103">
        <f t="shared" si="32"/>
        <v>0</v>
      </c>
      <c r="U79" s="104">
        <f t="shared" si="33"/>
        <v>0</v>
      </c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7" t="str">
        <f t="shared" ca="1" si="74"/>
        <v/>
      </c>
      <c r="AN79" s="367"/>
      <c r="AO79" s="368" t="str">
        <f t="shared" ca="1" si="87"/>
        <v/>
      </c>
      <c r="AP79" s="368"/>
      <c r="AQ79" s="105">
        <f t="shared" si="75"/>
        <v>0</v>
      </c>
      <c r="AR79" s="105">
        <f t="shared" si="76"/>
        <v>0</v>
      </c>
      <c r="AS79" s="14">
        <f t="shared" si="77"/>
        <v>0</v>
      </c>
      <c r="AT79" s="204">
        <f t="shared" si="78"/>
        <v>0</v>
      </c>
      <c r="AU79" s="105">
        <f t="shared" si="79"/>
        <v>0</v>
      </c>
      <c r="AV79" s="105">
        <f t="shared" si="80"/>
        <v>0</v>
      </c>
      <c r="AW79" s="14">
        <f t="shared" si="81"/>
        <v>0</v>
      </c>
      <c r="AX79" s="14">
        <f t="shared" si="82"/>
        <v>0</v>
      </c>
      <c r="AY79" s="105">
        <f t="shared" si="83"/>
        <v>0</v>
      </c>
      <c r="AZ79" s="105">
        <f t="shared" si="84"/>
        <v>0</v>
      </c>
      <c r="BA79" s="12">
        <f t="shared" si="29"/>
        <v>0</v>
      </c>
      <c r="BB79" s="12">
        <f t="shared" si="30"/>
        <v>0</v>
      </c>
      <c r="BC79" s="12">
        <f t="shared" si="31"/>
        <v>0</v>
      </c>
      <c r="BD79" s="12">
        <f t="shared" si="34"/>
        <v>0</v>
      </c>
      <c r="BE79" s="12">
        <f>IF(U130=3,1,0)</f>
        <v>0</v>
      </c>
      <c r="BF79" s="12">
        <f>IF(U130=2,1,0)</f>
        <v>0</v>
      </c>
      <c r="BG79" s="12">
        <f>IF(U130=1,1,0)</f>
        <v>0</v>
      </c>
      <c r="BH79" s="12">
        <f>IF(AND(U130=0,T130&lt;&gt;0),1,0)</f>
        <v>0</v>
      </c>
      <c r="BI79" s="14"/>
    </row>
    <row r="80" spans="1:61" ht="15" hidden="1" thickBot="1">
      <c r="A80" s="106"/>
      <c r="B80" s="137"/>
      <c r="C80" s="130"/>
      <c r="D80" s="234" t="str">
        <f t="shared" si="88"/>
        <v>Niederk./Morbach/Heiligenm.</v>
      </c>
      <c r="E80" s="230">
        <f>E30</f>
        <v>0</v>
      </c>
      <c r="F80" s="110"/>
      <c r="G80" s="111"/>
      <c r="H80" s="108"/>
      <c r="I80" s="109"/>
      <c r="J80" s="110"/>
      <c r="K80" s="111"/>
      <c r="L80" s="108"/>
      <c r="M80" s="109"/>
      <c r="N80" s="110"/>
      <c r="O80" s="111"/>
      <c r="P80" s="114" t="str">
        <f t="shared" si="85"/>
        <v/>
      </c>
      <c r="Q80" s="115" t="str">
        <f t="shared" si="72"/>
        <v/>
      </c>
      <c r="R80" s="114" t="str">
        <f t="shared" si="86"/>
        <v/>
      </c>
      <c r="S80" s="115" t="str">
        <f t="shared" si="73"/>
        <v/>
      </c>
      <c r="T80" s="103">
        <f t="shared" si="32"/>
        <v>0</v>
      </c>
      <c r="U80" s="104">
        <f t="shared" si="33"/>
        <v>0</v>
      </c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7" t="str">
        <f t="shared" ca="1" si="74"/>
        <v/>
      </c>
      <c r="AN80" s="367"/>
      <c r="AO80" s="368" t="str">
        <f t="shared" ca="1" si="87"/>
        <v/>
      </c>
      <c r="AP80" s="368"/>
      <c r="AQ80" s="105">
        <f t="shared" si="75"/>
        <v>0</v>
      </c>
      <c r="AR80" s="105">
        <f t="shared" si="76"/>
        <v>0</v>
      </c>
      <c r="AS80" s="14">
        <f t="shared" si="77"/>
        <v>0</v>
      </c>
      <c r="AT80" s="204">
        <f t="shared" si="78"/>
        <v>0</v>
      </c>
      <c r="AU80" s="105">
        <f t="shared" si="79"/>
        <v>0</v>
      </c>
      <c r="AV80" s="105">
        <f t="shared" si="80"/>
        <v>0</v>
      </c>
      <c r="AW80" s="14">
        <f t="shared" si="81"/>
        <v>0</v>
      </c>
      <c r="AX80" s="14">
        <f t="shared" si="82"/>
        <v>0</v>
      </c>
      <c r="AY80" s="105">
        <f t="shared" si="83"/>
        <v>0</v>
      </c>
      <c r="AZ80" s="105">
        <f t="shared" si="84"/>
        <v>0</v>
      </c>
      <c r="BA80" s="12">
        <f t="shared" si="29"/>
        <v>0</v>
      </c>
      <c r="BB80" s="12">
        <f t="shared" si="30"/>
        <v>0</v>
      </c>
      <c r="BC80" s="12">
        <f t="shared" si="31"/>
        <v>0</v>
      </c>
      <c r="BD80" s="12">
        <f t="shared" si="34"/>
        <v>0</v>
      </c>
      <c r="BE80" s="12">
        <f>IF(U141=3,1,0)</f>
        <v>0</v>
      </c>
      <c r="BF80" s="12">
        <f>IF(U141=2,1,0)</f>
        <v>0</v>
      </c>
      <c r="BG80" s="12">
        <f>IF(U141=1,1,0)</f>
        <v>0</v>
      </c>
      <c r="BH80" s="12">
        <f>IF(AND(U141=0,T141&lt;&gt;0),1,0)</f>
        <v>0</v>
      </c>
      <c r="BI80" s="14"/>
    </row>
    <row r="81" spans="1:61" ht="15" hidden="1" thickBot="1">
      <c r="A81" s="116"/>
      <c r="B81" s="138"/>
      <c r="C81" s="131"/>
      <c r="D81" s="235" t="str">
        <f t="shared" si="88"/>
        <v>Niederk./Morbach/Heiligenm.</v>
      </c>
      <c r="E81" s="236">
        <f>E33</f>
        <v>0</v>
      </c>
      <c r="F81" s="120"/>
      <c r="G81" s="121"/>
      <c r="H81" s="118"/>
      <c r="I81" s="119"/>
      <c r="J81" s="120"/>
      <c r="K81" s="121"/>
      <c r="L81" s="118"/>
      <c r="M81" s="119"/>
      <c r="N81" s="120"/>
      <c r="O81" s="121"/>
      <c r="P81" s="124" t="str">
        <f t="shared" si="85"/>
        <v/>
      </c>
      <c r="Q81" s="125" t="str">
        <f t="shared" si="72"/>
        <v/>
      </c>
      <c r="R81" s="124" t="str">
        <f t="shared" si="86"/>
        <v/>
      </c>
      <c r="S81" s="125" t="str">
        <f t="shared" si="73"/>
        <v/>
      </c>
      <c r="T81" s="103">
        <f t="shared" si="32"/>
        <v>0</v>
      </c>
      <c r="U81" s="104">
        <f t="shared" si="33"/>
        <v>0</v>
      </c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70" t="str">
        <f t="shared" ca="1" si="74"/>
        <v/>
      </c>
      <c r="AN81" s="370"/>
      <c r="AO81" s="371" t="str">
        <f t="shared" ca="1" si="87"/>
        <v/>
      </c>
      <c r="AP81" s="371"/>
      <c r="AQ81" s="105">
        <f t="shared" si="75"/>
        <v>0</v>
      </c>
      <c r="AR81" s="105">
        <f t="shared" si="76"/>
        <v>0</v>
      </c>
      <c r="AS81" s="14">
        <f t="shared" si="77"/>
        <v>0</v>
      </c>
      <c r="AT81" s="204">
        <f t="shared" si="78"/>
        <v>0</v>
      </c>
      <c r="AU81" s="105">
        <f t="shared" si="79"/>
        <v>0</v>
      </c>
      <c r="AV81" s="105">
        <f t="shared" si="80"/>
        <v>0</v>
      </c>
      <c r="AW81" s="14">
        <f t="shared" si="81"/>
        <v>0</v>
      </c>
      <c r="AX81" s="14">
        <f t="shared" si="82"/>
        <v>0</v>
      </c>
      <c r="AY81" s="105">
        <f t="shared" si="83"/>
        <v>0</v>
      </c>
      <c r="AZ81" s="105">
        <f t="shared" si="84"/>
        <v>0</v>
      </c>
      <c r="BA81" s="12">
        <f t="shared" si="29"/>
        <v>0</v>
      </c>
      <c r="BB81" s="12">
        <f t="shared" si="30"/>
        <v>0</v>
      </c>
      <c r="BC81" s="12">
        <f t="shared" si="31"/>
        <v>0</v>
      </c>
      <c r="BD81" s="12">
        <f t="shared" si="34"/>
        <v>0</v>
      </c>
      <c r="BE81" s="12">
        <f>IF(U152=3,1,0)</f>
        <v>0</v>
      </c>
      <c r="BF81" s="12">
        <f>IF(U152=2,1,0)</f>
        <v>0</v>
      </c>
      <c r="BG81" s="12">
        <f>IF(U152=1,1,0)</f>
        <v>0</v>
      </c>
      <c r="BH81" s="12">
        <f>IF(AND(U152=0,T152&lt;&gt;0),1,0)</f>
        <v>0</v>
      </c>
      <c r="BI81" s="14"/>
    </row>
    <row r="82" spans="1:61" ht="15" thickBot="1">
      <c r="A82" s="13"/>
      <c r="C82" s="14"/>
      <c r="D82" s="218"/>
      <c r="E82" s="218"/>
      <c r="T82" s="103">
        <f t="shared" si="32"/>
        <v>0</v>
      </c>
      <c r="U82" s="104">
        <f t="shared" si="33"/>
        <v>0</v>
      </c>
      <c r="V82" s="126"/>
      <c r="W82" s="126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Q82" s="105"/>
      <c r="AR82" s="105"/>
      <c r="AS82" s="14"/>
      <c r="AT82" s="204"/>
      <c r="AU82" s="105"/>
      <c r="AV82" s="105"/>
      <c r="AW82" s="14"/>
      <c r="AX82" s="14"/>
      <c r="AY82" s="105"/>
      <c r="AZ82" s="105"/>
      <c r="BA82" s="128">
        <f t="shared" ref="BA82:BH82" si="89">SUM(BA72:BA81)</f>
        <v>0</v>
      </c>
      <c r="BB82" s="128">
        <f t="shared" si="89"/>
        <v>0</v>
      </c>
      <c r="BC82" s="128">
        <f t="shared" si="89"/>
        <v>0</v>
      </c>
      <c r="BD82" s="128">
        <f t="shared" si="89"/>
        <v>5</v>
      </c>
      <c r="BE82" s="128">
        <f t="shared" si="89"/>
        <v>0</v>
      </c>
      <c r="BF82" s="128">
        <f t="shared" si="89"/>
        <v>0</v>
      </c>
      <c r="BG82" s="128">
        <f t="shared" si="89"/>
        <v>1</v>
      </c>
      <c r="BH82" s="128">
        <f t="shared" si="89"/>
        <v>4</v>
      </c>
      <c r="BI82" s="14">
        <f>SUM(BA82:BH82)</f>
        <v>10</v>
      </c>
    </row>
    <row r="83" spans="1:61" ht="15" thickBot="1">
      <c r="A83" s="93"/>
      <c r="B83" s="136">
        <v>43535</v>
      </c>
      <c r="C83" s="129"/>
      <c r="D83" s="233" t="str">
        <f>E15</f>
        <v>Rodenbach/Weilerbach</v>
      </c>
      <c r="E83" s="228" t="str">
        <f>E3</f>
        <v>Erlenbach/Morlautern</v>
      </c>
      <c r="F83" s="97">
        <v>4</v>
      </c>
      <c r="G83" s="98">
        <v>25</v>
      </c>
      <c r="H83" s="95">
        <v>8</v>
      </c>
      <c r="I83" s="96">
        <v>25</v>
      </c>
      <c r="J83" s="97">
        <v>11</v>
      </c>
      <c r="K83" s="98">
        <v>25</v>
      </c>
      <c r="L83" s="95"/>
      <c r="M83" s="96"/>
      <c r="N83" s="97"/>
      <c r="O83" s="98"/>
      <c r="P83" s="101">
        <f>IF(F83="","",F83+H83+J83+L83+N83)</f>
        <v>23</v>
      </c>
      <c r="Q83" s="102">
        <f t="shared" ref="Q83:Q92" si="90">IF(G83="","",G83+I83+K83+M83+O83)</f>
        <v>75</v>
      </c>
      <c r="R83" s="101">
        <f>IF(F83="","",AQ83+AS83+AU83+AW83+AY83)</f>
        <v>0</v>
      </c>
      <c r="S83" s="102">
        <f t="shared" ref="S83:S92" si="91">IF(G83="","",AR83+AT83+AV83+AX83+AZ83)</f>
        <v>3</v>
      </c>
      <c r="T83" s="103">
        <f t="shared" si="32"/>
        <v>0</v>
      </c>
      <c r="U83" s="104">
        <f t="shared" si="33"/>
        <v>3</v>
      </c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4" t="str">
        <f t="shared" ref="AM83:AM92" ca="1" si="92">IF(U83&lt;&gt;"","",IF(C83&lt;&gt;"","verlegt",IF(B83&lt;TODAY(),"offen","")))</f>
        <v/>
      </c>
      <c r="AN83" s="374"/>
      <c r="AO83" s="375" t="str">
        <f ca="1">IF(U83&lt;&gt;"","",IF(C83="","",IF(C83&lt;TODAY(),"offen","")))</f>
        <v/>
      </c>
      <c r="AP83" s="375"/>
      <c r="AQ83" s="105">
        <f t="shared" ref="AQ83:AQ92" si="93">IF(F83&gt;G83,1,0)</f>
        <v>0</v>
      </c>
      <c r="AR83" s="105">
        <f t="shared" ref="AR83:AR92" si="94">IF(G83&gt;F83,1,0)</f>
        <v>1</v>
      </c>
      <c r="AS83" s="14">
        <f t="shared" ref="AS83:AS92" si="95">IF(H83&gt;I83,1,0)</f>
        <v>0</v>
      </c>
      <c r="AT83" s="204">
        <f t="shared" ref="AT83:AT92" si="96">IF(I83&gt;H83,1,0)</f>
        <v>1</v>
      </c>
      <c r="AU83" s="105">
        <f t="shared" ref="AU83:AU92" si="97">IF(J83&gt;K83,1,0)</f>
        <v>0</v>
      </c>
      <c r="AV83" s="105">
        <f t="shared" ref="AV83:AV92" si="98">IF(K83&gt;J83,1,0)</f>
        <v>1</v>
      </c>
      <c r="AW83" s="14">
        <f t="shared" ref="AW83:AW92" si="99">IF(L83&gt;M83,1,0)</f>
        <v>0</v>
      </c>
      <c r="AX83" s="14">
        <f t="shared" ref="AX83:AX92" si="100">IF(M83&gt;L83,1,0)</f>
        <v>0</v>
      </c>
      <c r="AY83" s="105">
        <f t="shared" ref="AY83:AY92" si="101">IF(N83&gt;O83,1,0)</f>
        <v>0</v>
      </c>
      <c r="AZ83" s="105">
        <f t="shared" ref="AZ83:AZ92" si="102">IF(O83&gt;N83,1,0)</f>
        <v>0</v>
      </c>
      <c r="BA83" s="12">
        <f>IF(T83=3,1,0)</f>
        <v>0</v>
      </c>
      <c r="BB83" s="12">
        <f>IF(T83=2,1,0)</f>
        <v>0</v>
      </c>
      <c r="BC83" s="12">
        <f>IF(T83=1,1,0)</f>
        <v>0</v>
      </c>
      <c r="BD83" s="12">
        <f>IF(AND(T83=0,U83&lt;&gt;0),1,0)</f>
        <v>1</v>
      </c>
      <c r="BE83" s="12">
        <f>IF(U42=3,1,0)</f>
        <v>0</v>
      </c>
      <c r="BF83" s="12">
        <f>IF(U42=2,1,0)</f>
        <v>0</v>
      </c>
      <c r="BG83" s="12">
        <f>IF(U42=1,1,0)</f>
        <v>0</v>
      </c>
      <c r="BH83" s="12">
        <f>IF(AND(U42=0,T42&lt;&gt;0),1,0)</f>
        <v>1</v>
      </c>
      <c r="BI83" s="14"/>
    </row>
    <row r="84" spans="1:61" ht="15" thickBot="1">
      <c r="A84" s="106"/>
      <c r="B84" s="137">
        <v>43570</v>
      </c>
      <c r="C84" s="162"/>
      <c r="D84" s="234" t="str">
        <f>D83</f>
        <v>Rodenbach/Weilerbach</v>
      </c>
      <c r="E84" s="230" t="str">
        <f>E6</f>
        <v>TuS Kriegsfeld</v>
      </c>
      <c r="F84" s="110">
        <v>20</v>
      </c>
      <c r="G84" s="111">
        <v>25</v>
      </c>
      <c r="H84" s="108">
        <v>14</v>
      </c>
      <c r="I84" s="109">
        <v>25</v>
      </c>
      <c r="J84" s="110">
        <v>13</v>
      </c>
      <c r="K84" s="111">
        <v>25</v>
      </c>
      <c r="L84" s="108"/>
      <c r="M84" s="109"/>
      <c r="N84" s="110"/>
      <c r="O84" s="111"/>
      <c r="P84" s="114">
        <f t="shared" ref="P84:P92" si="103">IF(F84="","",F84+H84+J84+L84+N84)</f>
        <v>47</v>
      </c>
      <c r="Q84" s="115">
        <f t="shared" si="90"/>
        <v>75</v>
      </c>
      <c r="R84" s="114">
        <f t="shared" ref="R84:R92" si="104">IF(F84="","",AQ84+AS84+AU84+AW84+AY84)</f>
        <v>0</v>
      </c>
      <c r="S84" s="115">
        <f t="shared" si="91"/>
        <v>3</v>
      </c>
      <c r="T84" s="103">
        <f t="shared" si="32"/>
        <v>0</v>
      </c>
      <c r="U84" s="104">
        <f t="shared" si="33"/>
        <v>3</v>
      </c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7" t="str">
        <f t="shared" ca="1" si="92"/>
        <v/>
      </c>
      <c r="AN84" s="367"/>
      <c r="AO84" s="368" t="str">
        <f t="shared" ref="AO84:AO92" ca="1" si="105">IF(U84&lt;&gt;"","",IF(C84="","",IF(C84&lt;TODAY(),"offen","")))</f>
        <v/>
      </c>
      <c r="AP84" s="368"/>
      <c r="AQ84" s="105">
        <f t="shared" si="93"/>
        <v>0</v>
      </c>
      <c r="AR84" s="105">
        <f t="shared" si="94"/>
        <v>1</v>
      </c>
      <c r="AS84" s="14">
        <f t="shared" si="95"/>
        <v>0</v>
      </c>
      <c r="AT84" s="204">
        <f t="shared" si="96"/>
        <v>1</v>
      </c>
      <c r="AU84" s="105">
        <f t="shared" si="97"/>
        <v>0</v>
      </c>
      <c r="AV84" s="105">
        <f t="shared" si="98"/>
        <v>1</v>
      </c>
      <c r="AW84" s="14">
        <f t="shared" si="99"/>
        <v>0</v>
      </c>
      <c r="AX84" s="14">
        <f t="shared" si="100"/>
        <v>0</v>
      </c>
      <c r="AY84" s="105">
        <f t="shared" si="101"/>
        <v>0</v>
      </c>
      <c r="AZ84" s="105">
        <f t="shared" si="102"/>
        <v>0</v>
      </c>
      <c r="BA84" s="12">
        <f t="shared" si="29"/>
        <v>0</v>
      </c>
      <c r="BB84" s="12">
        <f t="shared" si="30"/>
        <v>0</v>
      </c>
      <c r="BC84" s="12">
        <f t="shared" si="31"/>
        <v>0</v>
      </c>
      <c r="BD84" s="12">
        <f>IF(AND(T84=0,U84&lt;&gt;0),1,0)</f>
        <v>1</v>
      </c>
      <c r="BE84" s="12">
        <f>IF(U53=3,1,0)</f>
        <v>0</v>
      </c>
      <c r="BF84" s="12">
        <f>IF(U53=2,1,0)</f>
        <v>0</v>
      </c>
      <c r="BG84" s="12">
        <f>IF(U53=1,1,0)</f>
        <v>0</v>
      </c>
      <c r="BH84" s="12">
        <f>IF(AND(U53=0,T53&lt;&gt;0),1,0)</f>
        <v>1</v>
      </c>
      <c r="BI84" s="14"/>
    </row>
    <row r="85" spans="1:61" ht="15" thickBot="1">
      <c r="A85" s="106"/>
      <c r="B85" s="137">
        <v>43619</v>
      </c>
      <c r="C85" s="130"/>
      <c r="D85" s="234" t="str">
        <f t="shared" ref="D85:D92" si="106">D84</f>
        <v>Rodenbach/Weilerbach</v>
      </c>
      <c r="E85" s="230" t="str">
        <f>E9</f>
        <v>SV Miesau</v>
      </c>
      <c r="F85" s="110">
        <v>25</v>
      </c>
      <c r="G85" s="111">
        <v>7</v>
      </c>
      <c r="H85" s="108">
        <v>25</v>
      </c>
      <c r="I85" s="109">
        <v>14</v>
      </c>
      <c r="J85" s="110">
        <v>25</v>
      </c>
      <c r="K85" s="111">
        <v>11</v>
      </c>
      <c r="L85" s="108"/>
      <c r="M85" s="109"/>
      <c r="N85" s="110"/>
      <c r="O85" s="111"/>
      <c r="P85" s="114">
        <f t="shared" si="103"/>
        <v>75</v>
      </c>
      <c r="Q85" s="115">
        <f t="shared" si="90"/>
        <v>32</v>
      </c>
      <c r="R85" s="114">
        <f t="shared" si="104"/>
        <v>3</v>
      </c>
      <c r="S85" s="115">
        <f t="shared" si="91"/>
        <v>0</v>
      </c>
      <c r="T85" s="103">
        <f t="shared" si="32"/>
        <v>3</v>
      </c>
      <c r="U85" s="104">
        <f t="shared" si="33"/>
        <v>0</v>
      </c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7" t="str">
        <f t="shared" ca="1" si="92"/>
        <v/>
      </c>
      <c r="AN85" s="367"/>
      <c r="AO85" s="368" t="str">
        <f t="shared" ca="1" si="105"/>
        <v/>
      </c>
      <c r="AP85" s="368"/>
      <c r="AQ85" s="105">
        <f t="shared" si="93"/>
        <v>1</v>
      </c>
      <c r="AR85" s="105">
        <f t="shared" si="94"/>
        <v>0</v>
      </c>
      <c r="AS85" s="14">
        <f t="shared" si="95"/>
        <v>1</v>
      </c>
      <c r="AT85" s="204">
        <f t="shared" si="96"/>
        <v>0</v>
      </c>
      <c r="AU85" s="105">
        <f t="shared" si="97"/>
        <v>1</v>
      </c>
      <c r="AV85" s="105">
        <f t="shared" si="98"/>
        <v>0</v>
      </c>
      <c r="AW85" s="14">
        <f t="shared" si="99"/>
        <v>0</v>
      </c>
      <c r="AX85" s="14">
        <f t="shared" si="100"/>
        <v>0</v>
      </c>
      <c r="AY85" s="105">
        <f t="shared" si="101"/>
        <v>0</v>
      </c>
      <c r="AZ85" s="105">
        <f t="shared" si="102"/>
        <v>0</v>
      </c>
      <c r="BA85" s="12">
        <f t="shared" si="29"/>
        <v>1</v>
      </c>
      <c r="BB85" s="12">
        <f t="shared" si="30"/>
        <v>0</v>
      </c>
      <c r="BC85" s="12">
        <f t="shared" si="31"/>
        <v>0</v>
      </c>
      <c r="BD85" s="12">
        <f t="shared" si="34"/>
        <v>0</v>
      </c>
      <c r="BE85" s="12">
        <f>IF(U64=3,1,0)</f>
        <v>0</v>
      </c>
      <c r="BF85" s="12">
        <f>IF(U64=2,1,0)</f>
        <v>0</v>
      </c>
      <c r="BG85" s="12">
        <f>IF(U64=1,1,0)</f>
        <v>0</v>
      </c>
      <c r="BH85" s="12">
        <f>IF(AND(U64=0,T64&lt;&gt;0),1,0)</f>
        <v>1</v>
      </c>
      <c r="BI85" s="14"/>
    </row>
    <row r="86" spans="1:61" ht="15" thickBot="1">
      <c r="A86" s="106"/>
      <c r="B86" s="137">
        <v>43563</v>
      </c>
      <c r="C86" s="277"/>
      <c r="D86" s="234" t="str">
        <f t="shared" si="106"/>
        <v>Rodenbach/Weilerbach</v>
      </c>
      <c r="E86" s="230" t="str">
        <f>E12</f>
        <v>Niederk./Morbach/Heiligenm.</v>
      </c>
      <c r="F86" s="110">
        <v>25</v>
      </c>
      <c r="G86" s="111">
        <v>19</v>
      </c>
      <c r="H86" s="108">
        <v>25</v>
      </c>
      <c r="I86" s="109">
        <v>7</v>
      </c>
      <c r="J86" s="110">
        <v>17</v>
      </c>
      <c r="K86" s="111">
        <v>25</v>
      </c>
      <c r="L86" s="108">
        <v>25</v>
      </c>
      <c r="M86" s="109">
        <v>9</v>
      </c>
      <c r="N86" s="110"/>
      <c r="O86" s="111"/>
      <c r="P86" s="114">
        <f t="shared" si="103"/>
        <v>92</v>
      </c>
      <c r="Q86" s="115">
        <f t="shared" si="90"/>
        <v>60</v>
      </c>
      <c r="R86" s="114">
        <f t="shared" si="104"/>
        <v>3</v>
      </c>
      <c r="S86" s="115">
        <f>IF(G86="","",AR86+AT86+AV86+AX86+AZ86)</f>
        <v>1</v>
      </c>
      <c r="T86" s="103">
        <f t="shared" si="32"/>
        <v>3</v>
      </c>
      <c r="U86" s="104">
        <f t="shared" si="33"/>
        <v>0</v>
      </c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72" t="str">
        <f t="shared" ca="1" si="92"/>
        <v/>
      </c>
      <c r="AN86" s="372"/>
      <c r="AO86" s="368" t="str">
        <f t="shared" ca="1" si="105"/>
        <v/>
      </c>
      <c r="AP86" s="368"/>
      <c r="AQ86" s="105">
        <f t="shared" si="93"/>
        <v>1</v>
      </c>
      <c r="AR86" s="105">
        <f t="shared" si="94"/>
        <v>0</v>
      </c>
      <c r="AS86" s="14">
        <f t="shared" si="95"/>
        <v>1</v>
      </c>
      <c r="AT86" s="204">
        <f t="shared" si="96"/>
        <v>0</v>
      </c>
      <c r="AU86" s="105">
        <f t="shared" si="97"/>
        <v>0</v>
      </c>
      <c r="AV86" s="105">
        <f t="shared" si="98"/>
        <v>1</v>
      </c>
      <c r="AW86" s="14">
        <f t="shared" si="99"/>
        <v>1</v>
      </c>
      <c r="AX86" s="14">
        <f t="shared" si="100"/>
        <v>0</v>
      </c>
      <c r="AY86" s="105">
        <f t="shared" si="101"/>
        <v>0</v>
      </c>
      <c r="AZ86" s="105">
        <f t="shared" si="102"/>
        <v>0</v>
      </c>
      <c r="BA86" s="12">
        <f t="shared" si="29"/>
        <v>1</v>
      </c>
      <c r="BB86" s="12">
        <f t="shared" si="30"/>
        <v>0</v>
      </c>
      <c r="BC86" s="12">
        <f t="shared" si="31"/>
        <v>0</v>
      </c>
      <c r="BD86" s="12">
        <f t="shared" si="34"/>
        <v>0</v>
      </c>
      <c r="BE86" s="12">
        <f>IF(U75=3,1,0)</f>
        <v>1</v>
      </c>
      <c r="BF86" s="12">
        <f>IF(U75=2,1,0)</f>
        <v>0</v>
      </c>
      <c r="BG86" s="12">
        <f>IF(U75=1,1,0)</f>
        <v>0</v>
      </c>
      <c r="BH86" s="12">
        <f>IF(AND(U75=0,T75&lt;&gt;0),1,0)</f>
        <v>0</v>
      </c>
      <c r="BI86" s="14"/>
    </row>
    <row r="87" spans="1:61" ht="15" thickBot="1">
      <c r="A87" s="106"/>
      <c r="B87" s="137">
        <v>43444</v>
      </c>
      <c r="C87" s="162"/>
      <c r="D87" s="234" t="str">
        <f t="shared" si="106"/>
        <v>Rodenbach/Weilerbach</v>
      </c>
      <c r="E87" s="230" t="str">
        <f>E18</f>
        <v>TV Rodenbach Youth</v>
      </c>
      <c r="F87" s="110">
        <v>25</v>
      </c>
      <c r="G87" s="111">
        <v>23</v>
      </c>
      <c r="H87" s="108">
        <v>17</v>
      </c>
      <c r="I87" s="109">
        <v>25</v>
      </c>
      <c r="J87" s="110">
        <v>25</v>
      </c>
      <c r="K87" s="111">
        <v>21</v>
      </c>
      <c r="L87" s="108">
        <v>25</v>
      </c>
      <c r="M87" s="109">
        <v>23</v>
      </c>
      <c r="N87" s="110"/>
      <c r="O87" s="111"/>
      <c r="P87" s="114">
        <f t="shared" si="103"/>
        <v>92</v>
      </c>
      <c r="Q87" s="115">
        <f t="shared" si="90"/>
        <v>92</v>
      </c>
      <c r="R87" s="114">
        <f>IF(F87="","",AQ87+AS87+AU87+AW87+AY87)</f>
        <v>3</v>
      </c>
      <c r="S87" s="115">
        <f>IF(G87="","",AR87+AT87+AV87+AX87+AZ87)</f>
        <v>1</v>
      </c>
      <c r="T87" s="103">
        <f t="shared" si="32"/>
        <v>3</v>
      </c>
      <c r="U87" s="104">
        <f t="shared" si="33"/>
        <v>0</v>
      </c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 t="str">
        <f t="shared" ca="1" si="92"/>
        <v/>
      </c>
      <c r="AN87" s="367"/>
      <c r="AO87" s="368" t="str">
        <f t="shared" ca="1" si="105"/>
        <v/>
      </c>
      <c r="AP87" s="368"/>
      <c r="AQ87" s="105">
        <f t="shared" si="93"/>
        <v>1</v>
      </c>
      <c r="AR87" s="105">
        <f t="shared" si="94"/>
        <v>0</v>
      </c>
      <c r="AS87" s="14">
        <f t="shared" si="95"/>
        <v>0</v>
      </c>
      <c r="AT87" s="204">
        <f t="shared" si="96"/>
        <v>1</v>
      </c>
      <c r="AU87" s="105">
        <f t="shared" si="97"/>
        <v>1</v>
      </c>
      <c r="AV87" s="105">
        <f t="shared" si="98"/>
        <v>0</v>
      </c>
      <c r="AW87" s="14">
        <f t="shared" si="99"/>
        <v>1</v>
      </c>
      <c r="AX87" s="14">
        <f t="shared" si="100"/>
        <v>0</v>
      </c>
      <c r="AY87" s="105">
        <f t="shared" si="101"/>
        <v>0</v>
      </c>
      <c r="AZ87" s="105">
        <f t="shared" si="102"/>
        <v>0</v>
      </c>
      <c r="BA87" s="12">
        <f>IF(T87=3,1,0)</f>
        <v>1</v>
      </c>
      <c r="BB87" s="12">
        <f t="shared" si="30"/>
        <v>0</v>
      </c>
      <c r="BC87" s="12">
        <f t="shared" si="31"/>
        <v>0</v>
      </c>
      <c r="BD87" s="12">
        <f>IF(AND(T87=0,U87&lt;&gt;0),1,0)</f>
        <v>0</v>
      </c>
      <c r="BE87" s="12">
        <f>IF(U98=3,1,0)</f>
        <v>0</v>
      </c>
      <c r="BF87" s="12">
        <f>IF(U98=2,1,0)</f>
        <v>0</v>
      </c>
      <c r="BG87" s="12">
        <f>IF(U98=1,1,0)</f>
        <v>0</v>
      </c>
      <c r="BH87" s="12">
        <f>IF(AND(U98=0,T98&lt;&gt;0),1,0)</f>
        <v>1</v>
      </c>
      <c r="BI87" s="14"/>
    </row>
    <row r="88" spans="1:61" ht="15" hidden="1" thickBot="1">
      <c r="A88" s="106"/>
      <c r="B88" s="137"/>
      <c r="C88" s="162"/>
      <c r="D88" s="234" t="str">
        <f t="shared" si="106"/>
        <v>Rodenbach/Weilerbach</v>
      </c>
      <c r="E88" s="230">
        <f>E21</f>
        <v>0</v>
      </c>
      <c r="F88" s="110"/>
      <c r="G88" s="111"/>
      <c r="H88" s="108"/>
      <c r="I88" s="109"/>
      <c r="J88" s="110"/>
      <c r="K88" s="111"/>
      <c r="L88" s="108"/>
      <c r="M88" s="109"/>
      <c r="N88" s="110"/>
      <c r="O88" s="111"/>
      <c r="P88" s="114" t="str">
        <f t="shared" si="103"/>
        <v/>
      </c>
      <c r="Q88" s="115" t="str">
        <f t="shared" si="90"/>
        <v/>
      </c>
      <c r="R88" s="114" t="str">
        <f t="shared" si="104"/>
        <v/>
      </c>
      <c r="S88" s="115" t="str">
        <f t="shared" si="91"/>
        <v/>
      </c>
      <c r="T88" s="103">
        <f t="shared" si="32"/>
        <v>0</v>
      </c>
      <c r="U88" s="104">
        <f t="shared" si="33"/>
        <v>0</v>
      </c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7" t="str">
        <f t="shared" ca="1" si="92"/>
        <v/>
      </c>
      <c r="AN88" s="367"/>
      <c r="AO88" s="368" t="str">
        <f t="shared" ca="1" si="105"/>
        <v/>
      </c>
      <c r="AP88" s="368"/>
      <c r="AQ88" s="105">
        <f t="shared" si="93"/>
        <v>0</v>
      </c>
      <c r="AR88" s="105">
        <f t="shared" si="94"/>
        <v>0</v>
      </c>
      <c r="AS88" s="14">
        <f t="shared" si="95"/>
        <v>0</v>
      </c>
      <c r="AT88" s="204">
        <f t="shared" si="96"/>
        <v>0</v>
      </c>
      <c r="AU88" s="105">
        <f t="shared" si="97"/>
        <v>0</v>
      </c>
      <c r="AV88" s="105">
        <f t="shared" si="98"/>
        <v>0</v>
      </c>
      <c r="AW88" s="14">
        <f t="shared" si="99"/>
        <v>0</v>
      </c>
      <c r="AX88" s="14">
        <f t="shared" si="100"/>
        <v>0</v>
      </c>
      <c r="AY88" s="105">
        <f t="shared" si="101"/>
        <v>0</v>
      </c>
      <c r="AZ88" s="105">
        <f t="shared" si="102"/>
        <v>0</v>
      </c>
      <c r="BA88" s="12">
        <f t="shared" si="29"/>
        <v>0</v>
      </c>
      <c r="BB88" s="12">
        <f t="shared" si="30"/>
        <v>0</v>
      </c>
      <c r="BC88" s="12">
        <f t="shared" si="31"/>
        <v>0</v>
      </c>
      <c r="BD88" s="12">
        <f t="shared" si="34"/>
        <v>0</v>
      </c>
      <c r="BE88" s="12">
        <f>IF(U109=3,1,0)</f>
        <v>0</v>
      </c>
      <c r="BF88" s="12">
        <f>IF(U109=2,1,0)</f>
        <v>0</v>
      </c>
      <c r="BG88" s="12">
        <f>IF(U109=1,1,0)</f>
        <v>0</v>
      </c>
      <c r="BH88" s="12">
        <f>IF(AND(U109=0,T109&lt;&gt;0),1,0)</f>
        <v>0</v>
      </c>
      <c r="BI88" s="14"/>
    </row>
    <row r="89" spans="1:61" ht="15" hidden="1" thickBot="1">
      <c r="A89" s="106"/>
      <c r="B89" s="137"/>
      <c r="C89" s="130"/>
      <c r="D89" s="234" t="str">
        <f t="shared" si="106"/>
        <v>Rodenbach/Weilerbach</v>
      </c>
      <c r="E89" s="230">
        <f>E24</f>
        <v>0</v>
      </c>
      <c r="F89" s="110"/>
      <c r="G89" s="111"/>
      <c r="H89" s="108"/>
      <c r="I89" s="109"/>
      <c r="J89" s="110"/>
      <c r="K89" s="111"/>
      <c r="L89" s="108"/>
      <c r="M89" s="109"/>
      <c r="N89" s="110"/>
      <c r="O89" s="111"/>
      <c r="P89" s="114" t="str">
        <f t="shared" si="103"/>
        <v/>
      </c>
      <c r="Q89" s="115" t="str">
        <f t="shared" si="90"/>
        <v/>
      </c>
      <c r="R89" s="114" t="str">
        <f t="shared" si="104"/>
        <v/>
      </c>
      <c r="S89" s="115" t="str">
        <f t="shared" si="91"/>
        <v/>
      </c>
      <c r="T89" s="103">
        <f t="shared" si="32"/>
        <v>0</v>
      </c>
      <c r="U89" s="104">
        <f t="shared" si="33"/>
        <v>0</v>
      </c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 t="str">
        <f t="shared" ca="1" si="92"/>
        <v/>
      </c>
      <c r="AN89" s="367"/>
      <c r="AO89" s="368" t="str">
        <f t="shared" ca="1" si="105"/>
        <v/>
      </c>
      <c r="AP89" s="368"/>
      <c r="AQ89" s="105">
        <f t="shared" si="93"/>
        <v>0</v>
      </c>
      <c r="AR89" s="105">
        <f t="shared" si="94"/>
        <v>0</v>
      </c>
      <c r="AS89" s="14">
        <f t="shared" si="95"/>
        <v>0</v>
      </c>
      <c r="AT89" s="204">
        <f t="shared" si="96"/>
        <v>0</v>
      </c>
      <c r="AU89" s="105">
        <f t="shared" si="97"/>
        <v>0</v>
      </c>
      <c r="AV89" s="105">
        <f t="shared" si="98"/>
        <v>0</v>
      </c>
      <c r="AW89" s="14">
        <f t="shared" si="99"/>
        <v>0</v>
      </c>
      <c r="AX89" s="14">
        <f t="shared" si="100"/>
        <v>0</v>
      </c>
      <c r="AY89" s="105">
        <f t="shared" si="101"/>
        <v>0</v>
      </c>
      <c r="AZ89" s="105">
        <f t="shared" si="102"/>
        <v>0</v>
      </c>
      <c r="BA89" s="12">
        <f t="shared" si="29"/>
        <v>0</v>
      </c>
      <c r="BB89" s="12">
        <f t="shared" si="30"/>
        <v>0</v>
      </c>
      <c r="BC89" s="12">
        <f t="shared" si="31"/>
        <v>0</v>
      </c>
      <c r="BD89" s="12">
        <f t="shared" si="34"/>
        <v>0</v>
      </c>
      <c r="BE89" s="12">
        <f>IF(U120=3,1,0)</f>
        <v>0</v>
      </c>
      <c r="BF89" s="12">
        <f>IF(U120=2,1,0)</f>
        <v>0</v>
      </c>
      <c r="BG89" s="12">
        <f>IF(U120=1,1,0)</f>
        <v>0</v>
      </c>
      <c r="BH89" s="12">
        <f>IF(AND(U120=0,T120&lt;&gt;0),1,0)</f>
        <v>0</v>
      </c>
      <c r="BI89" s="14"/>
    </row>
    <row r="90" spans="1:61" ht="15" hidden="1" thickBot="1">
      <c r="A90" s="106"/>
      <c r="B90" s="137"/>
      <c r="C90" s="130"/>
      <c r="D90" s="234" t="str">
        <f t="shared" si="106"/>
        <v>Rodenbach/Weilerbach</v>
      </c>
      <c r="E90" s="230">
        <f>E27</f>
        <v>0</v>
      </c>
      <c r="F90" s="110"/>
      <c r="G90" s="111"/>
      <c r="H90" s="108"/>
      <c r="I90" s="109"/>
      <c r="J90" s="110"/>
      <c r="K90" s="111"/>
      <c r="L90" s="108"/>
      <c r="M90" s="109"/>
      <c r="N90" s="110"/>
      <c r="O90" s="111"/>
      <c r="P90" s="114" t="str">
        <f t="shared" si="103"/>
        <v/>
      </c>
      <c r="Q90" s="115" t="str">
        <f t="shared" si="90"/>
        <v/>
      </c>
      <c r="R90" s="114" t="str">
        <f t="shared" si="104"/>
        <v/>
      </c>
      <c r="S90" s="115" t="str">
        <f t="shared" si="91"/>
        <v/>
      </c>
      <c r="T90" s="103">
        <f t="shared" si="32"/>
        <v>0</v>
      </c>
      <c r="U90" s="104">
        <f t="shared" si="33"/>
        <v>0</v>
      </c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7" t="str">
        <f t="shared" ca="1" si="92"/>
        <v/>
      </c>
      <c r="AN90" s="367"/>
      <c r="AO90" s="368" t="str">
        <f t="shared" ca="1" si="105"/>
        <v/>
      </c>
      <c r="AP90" s="368"/>
      <c r="AQ90" s="105">
        <f t="shared" si="93"/>
        <v>0</v>
      </c>
      <c r="AR90" s="105">
        <f t="shared" si="94"/>
        <v>0</v>
      </c>
      <c r="AS90" s="14">
        <f t="shared" si="95"/>
        <v>0</v>
      </c>
      <c r="AT90" s="204">
        <f t="shared" si="96"/>
        <v>0</v>
      </c>
      <c r="AU90" s="105">
        <f t="shared" si="97"/>
        <v>0</v>
      </c>
      <c r="AV90" s="105">
        <f t="shared" si="98"/>
        <v>0</v>
      </c>
      <c r="AW90" s="14">
        <f t="shared" si="99"/>
        <v>0</v>
      </c>
      <c r="AX90" s="14">
        <f t="shared" si="100"/>
        <v>0</v>
      </c>
      <c r="AY90" s="105">
        <f t="shared" si="101"/>
        <v>0</v>
      </c>
      <c r="AZ90" s="105">
        <f t="shared" si="102"/>
        <v>0</v>
      </c>
      <c r="BA90" s="12">
        <f t="shared" si="29"/>
        <v>0</v>
      </c>
      <c r="BB90" s="12">
        <f t="shared" si="30"/>
        <v>0</v>
      </c>
      <c r="BC90" s="12">
        <f t="shared" si="31"/>
        <v>0</v>
      </c>
      <c r="BD90" s="12">
        <f t="shared" si="34"/>
        <v>0</v>
      </c>
      <c r="BE90" s="12">
        <f>IF(U131=3,1,0)</f>
        <v>0</v>
      </c>
      <c r="BF90" s="12">
        <f>IF(U131=2,1,0)</f>
        <v>0</v>
      </c>
      <c r="BG90" s="12">
        <f>IF(U131=1,1,0)</f>
        <v>0</v>
      </c>
      <c r="BH90" s="12">
        <f>IF(AND(U131=0,T131&lt;&gt;0),1,0)</f>
        <v>0</v>
      </c>
      <c r="BI90" s="14"/>
    </row>
    <row r="91" spans="1:61" ht="15" hidden="1" thickBot="1">
      <c r="A91" s="106"/>
      <c r="B91" s="137"/>
      <c r="C91" s="130"/>
      <c r="D91" s="234" t="str">
        <f t="shared" si="106"/>
        <v>Rodenbach/Weilerbach</v>
      </c>
      <c r="E91" s="230">
        <f>E30</f>
        <v>0</v>
      </c>
      <c r="F91" s="110"/>
      <c r="G91" s="111"/>
      <c r="H91" s="108"/>
      <c r="I91" s="109"/>
      <c r="J91" s="110"/>
      <c r="K91" s="111"/>
      <c r="L91" s="108"/>
      <c r="M91" s="109"/>
      <c r="N91" s="110"/>
      <c r="O91" s="111"/>
      <c r="P91" s="114" t="str">
        <f t="shared" si="103"/>
        <v/>
      </c>
      <c r="Q91" s="115" t="str">
        <f t="shared" si="90"/>
        <v/>
      </c>
      <c r="R91" s="114" t="str">
        <f t="shared" si="104"/>
        <v/>
      </c>
      <c r="S91" s="115" t="str">
        <f t="shared" si="91"/>
        <v/>
      </c>
      <c r="T91" s="103">
        <f t="shared" si="32"/>
        <v>0</v>
      </c>
      <c r="U91" s="104">
        <f t="shared" si="33"/>
        <v>0</v>
      </c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7" t="str">
        <f t="shared" ca="1" si="92"/>
        <v/>
      </c>
      <c r="AN91" s="367"/>
      <c r="AO91" s="368" t="str">
        <f t="shared" ca="1" si="105"/>
        <v/>
      </c>
      <c r="AP91" s="368"/>
      <c r="AQ91" s="105">
        <f t="shared" si="93"/>
        <v>0</v>
      </c>
      <c r="AR91" s="105">
        <f t="shared" si="94"/>
        <v>0</v>
      </c>
      <c r="AS91" s="14">
        <f t="shared" si="95"/>
        <v>0</v>
      </c>
      <c r="AT91" s="204">
        <f t="shared" si="96"/>
        <v>0</v>
      </c>
      <c r="AU91" s="105">
        <f t="shared" si="97"/>
        <v>0</v>
      </c>
      <c r="AV91" s="105">
        <f t="shared" si="98"/>
        <v>0</v>
      </c>
      <c r="AW91" s="14">
        <f t="shared" si="99"/>
        <v>0</v>
      </c>
      <c r="AX91" s="14">
        <f t="shared" si="100"/>
        <v>0</v>
      </c>
      <c r="AY91" s="105">
        <f t="shared" si="101"/>
        <v>0</v>
      </c>
      <c r="AZ91" s="105">
        <f t="shared" si="102"/>
        <v>0</v>
      </c>
      <c r="BA91" s="12">
        <f t="shared" si="29"/>
        <v>0</v>
      </c>
      <c r="BB91" s="12">
        <f t="shared" si="30"/>
        <v>0</v>
      </c>
      <c r="BC91" s="12">
        <f t="shared" si="31"/>
        <v>0</v>
      </c>
      <c r="BD91" s="12">
        <f t="shared" si="34"/>
        <v>0</v>
      </c>
      <c r="BE91" s="12">
        <f>IF(U142=3,1,0)</f>
        <v>0</v>
      </c>
      <c r="BF91" s="12">
        <f>IF(U142=2,1,0)</f>
        <v>0</v>
      </c>
      <c r="BG91" s="12">
        <f>IF(U142=1,1,0)</f>
        <v>0</v>
      </c>
      <c r="BH91" s="12">
        <f>IF(AND(U142=0,T142&lt;&gt;0),1,0)</f>
        <v>0</v>
      </c>
      <c r="BI91" s="14"/>
    </row>
    <row r="92" spans="1:61" ht="15" hidden="1" thickBot="1">
      <c r="A92" s="116"/>
      <c r="B92" s="138"/>
      <c r="C92" s="131"/>
      <c r="D92" s="235" t="str">
        <f t="shared" si="106"/>
        <v>Rodenbach/Weilerbach</v>
      </c>
      <c r="E92" s="236">
        <f>E33</f>
        <v>0</v>
      </c>
      <c r="F92" s="120"/>
      <c r="G92" s="121"/>
      <c r="H92" s="118"/>
      <c r="I92" s="119"/>
      <c r="J92" s="120"/>
      <c r="K92" s="121"/>
      <c r="L92" s="118"/>
      <c r="M92" s="119"/>
      <c r="N92" s="120"/>
      <c r="O92" s="121"/>
      <c r="P92" s="124" t="str">
        <f t="shared" si="103"/>
        <v/>
      </c>
      <c r="Q92" s="125" t="str">
        <f t="shared" si="90"/>
        <v/>
      </c>
      <c r="R92" s="124" t="str">
        <f t="shared" si="104"/>
        <v/>
      </c>
      <c r="S92" s="125" t="str">
        <f t="shared" si="91"/>
        <v/>
      </c>
      <c r="T92" s="103">
        <f t="shared" si="32"/>
        <v>0</v>
      </c>
      <c r="U92" s="104">
        <f t="shared" si="33"/>
        <v>0</v>
      </c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70" t="str">
        <f t="shared" ca="1" si="92"/>
        <v/>
      </c>
      <c r="AN92" s="370"/>
      <c r="AO92" s="371" t="str">
        <f t="shared" ca="1" si="105"/>
        <v/>
      </c>
      <c r="AP92" s="371"/>
      <c r="AQ92" s="105">
        <f t="shared" si="93"/>
        <v>0</v>
      </c>
      <c r="AR92" s="105">
        <f t="shared" si="94"/>
        <v>0</v>
      </c>
      <c r="AS92" s="14">
        <f t="shared" si="95"/>
        <v>0</v>
      </c>
      <c r="AT92" s="204">
        <f t="shared" si="96"/>
        <v>0</v>
      </c>
      <c r="AU92" s="105">
        <f t="shared" si="97"/>
        <v>0</v>
      </c>
      <c r="AV92" s="105">
        <f t="shared" si="98"/>
        <v>0</v>
      </c>
      <c r="AW92" s="14">
        <f t="shared" si="99"/>
        <v>0</v>
      </c>
      <c r="AX92" s="14">
        <f t="shared" si="100"/>
        <v>0</v>
      </c>
      <c r="AY92" s="105">
        <f t="shared" si="101"/>
        <v>0</v>
      </c>
      <c r="AZ92" s="105">
        <f t="shared" si="102"/>
        <v>0</v>
      </c>
      <c r="BA92" s="12">
        <f t="shared" si="29"/>
        <v>0</v>
      </c>
      <c r="BB92" s="12">
        <f t="shared" si="30"/>
        <v>0</v>
      </c>
      <c r="BC92" s="12">
        <f t="shared" si="31"/>
        <v>0</v>
      </c>
      <c r="BD92" s="12">
        <f t="shared" si="34"/>
        <v>0</v>
      </c>
      <c r="BE92" s="12">
        <f>IF(U153=3,1,0)</f>
        <v>0</v>
      </c>
      <c r="BF92" s="12">
        <f>IF(U153=2,1,0)</f>
        <v>0</v>
      </c>
      <c r="BG92" s="12">
        <f>IF(U153=1,1,0)</f>
        <v>0</v>
      </c>
      <c r="BH92" s="12">
        <f>IF(AND(U153=0,T153&lt;&gt;0),1,0)</f>
        <v>0</v>
      </c>
      <c r="BI92" s="14"/>
    </row>
    <row r="93" spans="1:61" ht="15" thickBot="1">
      <c r="A93" s="13"/>
      <c r="C93" s="14"/>
      <c r="D93" s="218"/>
      <c r="E93" s="218"/>
      <c r="T93" s="103">
        <f t="shared" si="32"/>
        <v>0</v>
      </c>
      <c r="U93" s="104">
        <f t="shared" si="33"/>
        <v>0</v>
      </c>
      <c r="V93" s="126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Q93" s="105"/>
      <c r="AR93" s="105"/>
      <c r="AS93" s="14"/>
      <c r="AT93" s="204"/>
      <c r="AU93" s="105"/>
      <c r="AV93" s="105"/>
      <c r="AW93" s="14"/>
      <c r="AX93" s="14"/>
      <c r="AY93" s="105"/>
      <c r="AZ93" s="105"/>
      <c r="BA93" s="128">
        <f t="shared" ref="BA93:BH93" si="107">SUM(BA83:BA92)</f>
        <v>3</v>
      </c>
      <c r="BB93" s="128">
        <f t="shared" si="107"/>
        <v>0</v>
      </c>
      <c r="BC93" s="128">
        <f t="shared" si="107"/>
        <v>0</v>
      </c>
      <c r="BD93" s="128">
        <f t="shared" si="107"/>
        <v>2</v>
      </c>
      <c r="BE93" s="128">
        <f t="shared" si="107"/>
        <v>1</v>
      </c>
      <c r="BF93" s="128">
        <f t="shared" si="107"/>
        <v>0</v>
      </c>
      <c r="BG93" s="128">
        <f t="shared" si="107"/>
        <v>0</v>
      </c>
      <c r="BH93" s="128">
        <f t="shared" si="107"/>
        <v>4</v>
      </c>
      <c r="BI93" s="14">
        <f>SUM(BA93:BH93)</f>
        <v>10</v>
      </c>
    </row>
    <row r="94" spans="1:61" ht="15" thickBot="1">
      <c r="A94" s="93"/>
      <c r="B94" s="136"/>
      <c r="C94" s="129"/>
      <c r="D94" s="233" t="str">
        <f>E18</f>
        <v>TV Rodenbach Youth</v>
      </c>
      <c r="E94" s="228" t="str">
        <f>E3</f>
        <v>Erlenbach/Morlautern</v>
      </c>
      <c r="F94" s="97">
        <v>25</v>
      </c>
      <c r="G94" s="98">
        <v>19</v>
      </c>
      <c r="H94" s="95">
        <v>24</v>
      </c>
      <c r="I94" s="96">
        <v>26</v>
      </c>
      <c r="J94" s="97">
        <v>25</v>
      </c>
      <c r="K94" s="98">
        <v>19</v>
      </c>
      <c r="L94" s="95">
        <v>25</v>
      </c>
      <c r="M94" s="96">
        <v>17</v>
      </c>
      <c r="N94" s="97"/>
      <c r="O94" s="98"/>
      <c r="P94" s="101">
        <f>IF(F94="","",F94+H94+J94+L94+N94)</f>
        <v>99</v>
      </c>
      <c r="Q94" s="102">
        <f t="shared" ref="Q94:Q103" si="108">IF(G94="","",G94+I94+K94+M94+O94)</f>
        <v>81</v>
      </c>
      <c r="R94" s="101">
        <f>IF(F94="","",AQ94+AS94+AU94+AW94+AY94)</f>
        <v>3</v>
      </c>
      <c r="S94" s="102">
        <f t="shared" ref="S94:S103" si="109">IF(G94="","",AR94+AT94+AV94+AX94+AZ94)</f>
        <v>1</v>
      </c>
      <c r="T94" s="103">
        <f t="shared" si="32"/>
        <v>3</v>
      </c>
      <c r="U94" s="104">
        <f t="shared" si="33"/>
        <v>0</v>
      </c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4" t="str">
        <f t="shared" ref="AM94:AM103" ca="1" si="110">IF(U94&lt;&gt;"","",IF(C94&lt;&gt;"","verlegt",IF(B94&lt;TODAY(),"offen","")))</f>
        <v/>
      </c>
      <c r="AN94" s="374"/>
      <c r="AO94" s="375" t="str">
        <f ca="1">IF(U94&lt;&gt;"","",IF(C94="","",IF(C94&lt;TODAY(),"offen","")))</f>
        <v/>
      </c>
      <c r="AP94" s="375"/>
      <c r="AQ94" s="105">
        <f t="shared" ref="AQ94:AQ103" si="111">IF(F94&gt;G94,1,0)</f>
        <v>1</v>
      </c>
      <c r="AR94" s="105">
        <f t="shared" ref="AR94:AR103" si="112">IF(G94&gt;F94,1,0)</f>
        <v>0</v>
      </c>
      <c r="AS94" s="14">
        <f t="shared" ref="AS94:AS103" si="113">IF(H94&gt;I94,1,0)</f>
        <v>0</v>
      </c>
      <c r="AT94" s="204">
        <f t="shared" ref="AT94:AT103" si="114">IF(I94&gt;H94,1,0)</f>
        <v>1</v>
      </c>
      <c r="AU94" s="105">
        <f t="shared" ref="AU94:AU103" si="115">IF(J94&gt;K94,1,0)</f>
        <v>1</v>
      </c>
      <c r="AV94" s="105">
        <f t="shared" ref="AV94:AV103" si="116">IF(K94&gt;J94,1,0)</f>
        <v>0</v>
      </c>
      <c r="AW94" s="14">
        <f t="shared" ref="AW94:AW103" si="117">IF(L94&gt;M94,1,0)</f>
        <v>1</v>
      </c>
      <c r="AX94" s="14">
        <f t="shared" ref="AX94:AX103" si="118">IF(M94&gt;L94,1,0)</f>
        <v>0</v>
      </c>
      <c r="AY94" s="105">
        <f t="shared" ref="AY94:AY103" si="119">IF(N94&gt;O94,1,0)</f>
        <v>0</v>
      </c>
      <c r="AZ94" s="105">
        <f t="shared" ref="AZ94:AZ103" si="120">IF(O94&gt;N94,1,0)</f>
        <v>0</v>
      </c>
      <c r="BA94" s="12">
        <f t="shared" si="29"/>
        <v>1</v>
      </c>
      <c r="BB94" s="12">
        <f t="shared" si="30"/>
        <v>0</v>
      </c>
      <c r="BC94" s="12">
        <f t="shared" si="31"/>
        <v>0</v>
      </c>
      <c r="BD94" s="12">
        <f t="shared" si="34"/>
        <v>0</v>
      </c>
      <c r="BE94" s="12">
        <f>IF(U43=3,1,0)</f>
        <v>0</v>
      </c>
      <c r="BF94" s="12">
        <f>IF(U43=2,1,0)</f>
        <v>1</v>
      </c>
      <c r="BG94" s="12">
        <f>IF(U43=1,1,0)</f>
        <v>0</v>
      </c>
      <c r="BH94" s="12">
        <f>IF(AND(U43=0,T43&lt;&gt;0),1,0)</f>
        <v>0</v>
      </c>
      <c r="BI94" s="14"/>
    </row>
    <row r="95" spans="1:61" ht="15" thickBot="1">
      <c r="A95" s="106"/>
      <c r="B95" s="137"/>
      <c r="C95" s="130"/>
      <c r="D95" s="234" t="str">
        <f>D94</f>
        <v>TV Rodenbach Youth</v>
      </c>
      <c r="E95" s="230" t="str">
        <f>E6</f>
        <v>TuS Kriegsfeld</v>
      </c>
      <c r="F95" s="110">
        <v>26</v>
      </c>
      <c r="G95" s="111">
        <v>28</v>
      </c>
      <c r="H95" s="108">
        <v>25</v>
      </c>
      <c r="I95" s="109">
        <v>22</v>
      </c>
      <c r="J95" s="110">
        <v>17</v>
      </c>
      <c r="K95" s="111">
        <v>25</v>
      </c>
      <c r="L95" s="108">
        <v>23</v>
      </c>
      <c r="M95" s="109">
        <v>25</v>
      </c>
      <c r="N95" s="110"/>
      <c r="O95" s="111"/>
      <c r="P95" s="114">
        <f t="shared" ref="P95:P103" si="121">IF(F95="","",F95+H95+J95+L95+N95)</f>
        <v>91</v>
      </c>
      <c r="Q95" s="115">
        <f t="shared" si="108"/>
        <v>100</v>
      </c>
      <c r="R95" s="114">
        <f t="shared" ref="R95:R103" si="122">IF(F95="","",AQ95+AS95+AU95+AW95+AY95)</f>
        <v>1</v>
      </c>
      <c r="S95" s="115">
        <f t="shared" si="109"/>
        <v>3</v>
      </c>
      <c r="T95" s="103">
        <f t="shared" si="32"/>
        <v>0</v>
      </c>
      <c r="U95" s="104">
        <f t="shared" si="33"/>
        <v>3</v>
      </c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7" t="str">
        <f t="shared" ca="1" si="110"/>
        <v/>
      </c>
      <c r="AN95" s="367"/>
      <c r="AO95" s="368" t="str">
        <f t="shared" ref="AO95:AO103" ca="1" si="123">IF(U95&lt;&gt;"","",IF(C95="","",IF(C95&lt;TODAY(),"offen","")))</f>
        <v/>
      </c>
      <c r="AP95" s="368"/>
      <c r="AQ95" s="105">
        <f t="shared" si="111"/>
        <v>0</v>
      </c>
      <c r="AR95" s="105">
        <f t="shared" si="112"/>
        <v>1</v>
      </c>
      <c r="AS95" s="14">
        <f t="shared" si="113"/>
        <v>1</v>
      </c>
      <c r="AT95" s="204">
        <f t="shared" si="114"/>
        <v>0</v>
      </c>
      <c r="AU95" s="105">
        <f t="shared" si="115"/>
        <v>0</v>
      </c>
      <c r="AV95" s="105">
        <f t="shared" si="116"/>
        <v>1</v>
      </c>
      <c r="AW95" s="14">
        <f t="shared" si="117"/>
        <v>0</v>
      </c>
      <c r="AX95" s="14">
        <f t="shared" si="118"/>
        <v>1</v>
      </c>
      <c r="AY95" s="105">
        <f t="shared" si="119"/>
        <v>0</v>
      </c>
      <c r="AZ95" s="105">
        <f t="shared" si="120"/>
        <v>0</v>
      </c>
      <c r="BA95" s="12">
        <f t="shared" si="29"/>
        <v>0</v>
      </c>
      <c r="BB95" s="12">
        <f t="shared" si="30"/>
        <v>0</v>
      </c>
      <c r="BC95" s="12">
        <f t="shared" si="31"/>
        <v>0</v>
      </c>
      <c r="BD95" s="12">
        <f t="shared" si="34"/>
        <v>1</v>
      </c>
      <c r="BE95" s="12">
        <f>IF(U54=3,1,0)</f>
        <v>0</v>
      </c>
      <c r="BF95" s="12">
        <f>IF(U54=2,1,0)</f>
        <v>0</v>
      </c>
      <c r="BG95" s="12">
        <f>IF(U54=1,1,0)</f>
        <v>0</v>
      </c>
      <c r="BH95" s="12">
        <f>IF(AND(U54=0,T54&lt;&gt;0),1,0)</f>
        <v>1</v>
      </c>
      <c r="BI95" s="14"/>
    </row>
    <row r="96" spans="1:61" ht="15" thickBot="1">
      <c r="A96" s="106"/>
      <c r="B96" s="137"/>
      <c r="C96" s="162"/>
      <c r="D96" s="234" t="str">
        <f t="shared" ref="D96:D103" si="124">D95</f>
        <v>TV Rodenbach Youth</v>
      </c>
      <c r="E96" s="230" t="str">
        <f>E9</f>
        <v>SV Miesau</v>
      </c>
      <c r="F96" s="110">
        <v>25</v>
      </c>
      <c r="G96" s="111">
        <v>23</v>
      </c>
      <c r="H96" s="108">
        <v>25</v>
      </c>
      <c r="I96" s="109">
        <v>23</v>
      </c>
      <c r="J96" s="110">
        <v>25</v>
      </c>
      <c r="K96" s="111">
        <v>23</v>
      </c>
      <c r="L96" s="108"/>
      <c r="M96" s="109"/>
      <c r="N96" s="110"/>
      <c r="O96" s="111"/>
      <c r="P96" s="114">
        <f t="shared" si="121"/>
        <v>75</v>
      </c>
      <c r="Q96" s="115">
        <f t="shared" si="108"/>
        <v>69</v>
      </c>
      <c r="R96" s="114">
        <f t="shared" si="122"/>
        <v>3</v>
      </c>
      <c r="S96" s="115">
        <f t="shared" si="109"/>
        <v>0</v>
      </c>
      <c r="T96" s="103">
        <f t="shared" si="32"/>
        <v>3</v>
      </c>
      <c r="U96" s="104">
        <f t="shared" si="33"/>
        <v>0</v>
      </c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7" t="str">
        <f t="shared" ca="1" si="110"/>
        <v/>
      </c>
      <c r="AN96" s="367"/>
      <c r="AO96" s="368" t="str">
        <f t="shared" ca="1" si="123"/>
        <v/>
      </c>
      <c r="AP96" s="368"/>
      <c r="AQ96" s="105">
        <f t="shared" si="111"/>
        <v>1</v>
      </c>
      <c r="AR96" s="105">
        <f t="shared" si="112"/>
        <v>0</v>
      </c>
      <c r="AS96" s="14">
        <f t="shared" si="113"/>
        <v>1</v>
      </c>
      <c r="AT96" s="204">
        <f t="shared" si="114"/>
        <v>0</v>
      </c>
      <c r="AU96" s="105">
        <f t="shared" si="115"/>
        <v>1</v>
      </c>
      <c r="AV96" s="105">
        <f t="shared" si="116"/>
        <v>0</v>
      </c>
      <c r="AW96" s="14">
        <f t="shared" si="117"/>
        <v>0</v>
      </c>
      <c r="AX96" s="14">
        <f t="shared" si="118"/>
        <v>0</v>
      </c>
      <c r="AY96" s="105">
        <f t="shared" si="119"/>
        <v>0</v>
      </c>
      <c r="AZ96" s="105">
        <f t="shared" si="120"/>
        <v>0</v>
      </c>
      <c r="BA96" s="12">
        <f t="shared" si="29"/>
        <v>1</v>
      </c>
      <c r="BB96" s="12">
        <f t="shared" si="30"/>
        <v>0</v>
      </c>
      <c r="BC96" s="12">
        <f t="shared" si="31"/>
        <v>0</v>
      </c>
      <c r="BD96" s="12">
        <f t="shared" si="34"/>
        <v>0</v>
      </c>
      <c r="BE96" s="12">
        <f>IF(U65=3,1,0)</f>
        <v>0</v>
      </c>
      <c r="BF96" s="12">
        <f>IF(U65=2,1,0)</f>
        <v>0</v>
      </c>
      <c r="BG96" s="12">
        <f>IF(U65=1,1,0)</f>
        <v>0</v>
      </c>
      <c r="BH96" s="12">
        <f>IF(AND(U65=0,T65&lt;&gt;0),1,0)</f>
        <v>1</v>
      </c>
      <c r="BI96" s="14"/>
    </row>
    <row r="97" spans="1:61" ht="15" thickBot="1">
      <c r="A97" s="106"/>
      <c r="B97" s="137"/>
      <c r="C97" s="130"/>
      <c r="D97" s="234" t="str">
        <f t="shared" si="124"/>
        <v>TV Rodenbach Youth</v>
      </c>
      <c r="E97" s="230" t="str">
        <f>E12</f>
        <v>Niederk./Morbach/Heiligenm.</v>
      </c>
      <c r="F97" s="110">
        <v>25</v>
      </c>
      <c r="G97" s="111">
        <v>11</v>
      </c>
      <c r="H97" s="108">
        <v>25</v>
      </c>
      <c r="I97" s="109">
        <v>18</v>
      </c>
      <c r="J97" s="110">
        <v>25</v>
      </c>
      <c r="K97" s="111">
        <v>8</v>
      </c>
      <c r="L97" s="108"/>
      <c r="M97" s="109"/>
      <c r="N97" s="110"/>
      <c r="O97" s="111"/>
      <c r="P97" s="114">
        <f t="shared" si="121"/>
        <v>75</v>
      </c>
      <c r="Q97" s="115">
        <f t="shared" si="108"/>
        <v>37</v>
      </c>
      <c r="R97" s="114">
        <f t="shared" si="122"/>
        <v>3</v>
      </c>
      <c r="S97" s="115">
        <f t="shared" si="109"/>
        <v>0</v>
      </c>
      <c r="T97" s="103">
        <f t="shared" si="32"/>
        <v>3</v>
      </c>
      <c r="U97" s="104">
        <f t="shared" si="33"/>
        <v>0</v>
      </c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72" t="str">
        <f t="shared" ca="1" si="110"/>
        <v/>
      </c>
      <c r="AN97" s="372"/>
      <c r="AO97" s="368" t="str">
        <f t="shared" ca="1" si="123"/>
        <v/>
      </c>
      <c r="AP97" s="368"/>
      <c r="AQ97" s="105">
        <f t="shared" si="111"/>
        <v>1</v>
      </c>
      <c r="AR97" s="105">
        <f t="shared" si="112"/>
        <v>0</v>
      </c>
      <c r="AS97" s="14">
        <f t="shared" si="113"/>
        <v>1</v>
      </c>
      <c r="AT97" s="204">
        <f t="shared" si="114"/>
        <v>0</v>
      </c>
      <c r="AU97" s="105">
        <f t="shared" si="115"/>
        <v>1</v>
      </c>
      <c r="AV97" s="105">
        <f t="shared" si="116"/>
        <v>0</v>
      </c>
      <c r="AW97" s="14">
        <f t="shared" si="117"/>
        <v>0</v>
      </c>
      <c r="AX97" s="14">
        <f t="shared" si="118"/>
        <v>0</v>
      </c>
      <c r="AY97" s="105">
        <f t="shared" si="119"/>
        <v>0</v>
      </c>
      <c r="AZ97" s="105">
        <f t="shared" si="120"/>
        <v>0</v>
      </c>
      <c r="BA97" s="12">
        <f t="shared" si="29"/>
        <v>1</v>
      </c>
      <c r="BB97" s="12">
        <f t="shared" si="30"/>
        <v>0</v>
      </c>
      <c r="BC97" s="12">
        <f t="shared" si="31"/>
        <v>0</v>
      </c>
      <c r="BD97" s="12">
        <f t="shared" si="34"/>
        <v>0</v>
      </c>
      <c r="BE97" s="12">
        <f>IF(U76=3,1,0)</f>
        <v>1</v>
      </c>
      <c r="BF97" s="12">
        <f>IF(U76=2,1,0)</f>
        <v>0</v>
      </c>
      <c r="BG97" s="12">
        <f>IF(U76=1,1,0)</f>
        <v>0</v>
      </c>
      <c r="BH97" s="12">
        <f>IF(AND(U76=0,T76&lt;&gt;0),1,0)</f>
        <v>0</v>
      </c>
      <c r="BI97" s="14"/>
    </row>
    <row r="98" spans="1:61" ht="15" thickBot="1">
      <c r="A98" s="106"/>
      <c r="B98" s="137"/>
      <c r="C98" s="162" t="s">
        <v>78</v>
      </c>
      <c r="D98" s="344" t="str">
        <f t="shared" si="124"/>
        <v>TV Rodenbach Youth</v>
      </c>
      <c r="E98" s="230" t="str">
        <f>E15</f>
        <v>Rodenbach/Weilerbach</v>
      </c>
      <c r="F98" s="110">
        <v>23</v>
      </c>
      <c r="G98" s="111">
        <v>25</v>
      </c>
      <c r="H98" s="108">
        <v>25</v>
      </c>
      <c r="I98" s="109">
        <v>6</v>
      </c>
      <c r="J98" s="110">
        <v>25</v>
      </c>
      <c r="K98" s="111">
        <v>4</v>
      </c>
      <c r="L98" s="108">
        <v>25</v>
      </c>
      <c r="M98" s="109">
        <v>7</v>
      </c>
      <c r="N98" s="110"/>
      <c r="O98" s="111"/>
      <c r="P98" s="114">
        <f t="shared" si="121"/>
        <v>98</v>
      </c>
      <c r="Q98" s="115">
        <f t="shared" si="108"/>
        <v>42</v>
      </c>
      <c r="R98" s="114">
        <f t="shared" si="122"/>
        <v>3</v>
      </c>
      <c r="S98" s="115">
        <f t="shared" si="109"/>
        <v>1</v>
      </c>
      <c r="T98" s="103">
        <f t="shared" si="32"/>
        <v>3</v>
      </c>
      <c r="U98" s="104">
        <f t="shared" si="33"/>
        <v>0</v>
      </c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7" t="str">
        <f t="shared" ca="1" si="110"/>
        <v/>
      </c>
      <c r="AN98" s="367"/>
      <c r="AO98" s="368" t="str">
        <f t="shared" ca="1" si="123"/>
        <v/>
      </c>
      <c r="AP98" s="368"/>
      <c r="AQ98" s="105">
        <f t="shared" si="111"/>
        <v>0</v>
      </c>
      <c r="AR98" s="105">
        <f t="shared" si="112"/>
        <v>1</v>
      </c>
      <c r="AS98" s="14">
        <f t="shared" si="113"/>
        <v>1</v>
      </c>
      <c r="AT98" s="204">
        <f t="shared" si="114"/>
        <v>0</v>
      </c>
      <c r="AU98" s="105">
        <f t="shared" si="115"/>
        <v>1</v>
      </c>
      <c r="AV98" s="105">
        <f t="shared" si="116"/>
        <v>0</v>
      </c>
      <c r="AW98" s="14">
        <f t="shared" si="117"/>
        <v>1</v>
      </c>
      <c r="AX98" s="14">
        <f t="shared" si="118"/>
        <v>0</v>
      </c>
      <c r="AY98" s="105">
        <f t="shared" si="119"/>
        <v>0</v>
      </c>
      <c r="AZ98" s="105">
        <f t="shared" si="120"/>
        <v>0</v>
      </c>
      <c r="BA98" s="12">
        <f t="shared" si="29"/>
        <v>1</v>
      </c>
      <c r="BB98" s="12">
        <f t="shared" si="30"/>
        <v>0</v>
      </c>
      <c r="BC98" s="12">
        <f t="shared" si="31"/>
        <v>0</v>
      </c>
      <c r="BD98" s="12">
        <f t="shared" si="34"/>
        <v>0</v>
      </c>
      <c r="BE98" s="12">
        <f>IF(U87=3,1,0)</f>
        <v>0</v>
      </c>
      <c r="BF98" s="12">
        <f>IF(U87=2,1,0)</f>
        <v>0</v>
      </c>
      <c r="BG98" s="12">
        <f>IF(U87=1,1,0)</f>
        <v>0</v>
      </c>
      <c r="BH98" s="12">
        <f>IF(AND(U87=0,T87&lt;&gt;0),1,0)</f>
        <v>1</v>
      </c>
      <c r="BI98" s="14"/>
    </row>
    <row r="99" spans="1:61" ht="15" hidden="1" thickBot="1">
      <c r="A99" s="106"/>
      <c r="B99" s="137"/>
      <c r="C99" s="130"/>
      <c r="D99" s="234" t="str">
        <f t="shared" si="124"/>
        <v>TV Rodenbach Youth</v>
      </c>
      <c r="E99" s="230">
        <f>E21</f>
        <v>0</v>
      </c>
      <c r="F99" s="110"/>
      <c r="G99" s="111"/>
      <c r="H99" s="108"/>
      <c r="I99" s="109"/>
      <c r="J99" s="110"/>
      <c r="K99" s="111"/>
      <c r="L99" s="108"/>
      <c r="M99" s="109"/>
      <c r="N99" s="110"/>
      <c r="O99" s="111"/>
      <c r="P99" s="114" t="str">
        <f t="shared" si="121"/>
        <v/>
      </c>
      <c r="Q99" s="115" t="str">
        <f t="shared" si="108"/>
        <v/>
      </c>
      <c r="R99" s="114" t="str">
        <f t="shared" si="122"/>
        <v/>
      </c>
      <c r="S99" s="115" t="str">
        <f t="shared" si="109"/>
        <v/>
      </c>
      <c r="T99" s="103">
        <f t="shared" si="32"/>
        <v>0</v>
      </c>
      <c r="U99" s="104">
        <f t="shared" si="33"/>
        <v>0</v>
      </c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7" t="str">
        <f t="shared" ca="1" si="110"/>
        <v/>
      </c>
      <c r="AN99" s="367"/>
      <c r="AO99" s="368" t="str">
        <f t="shared" ca="1" si="123"/>
        <v/>
      </c>
      <c r="AP99" s="368"/>
      <c r="AQ99" s="105">
        <f t="shared" si="111"/>
        <v>0</v>
      </c>
      <c r="AR99" s="105">
        <f t="shared" si="112"/>
        <v>0</v>
      </c>
      <c r="AS99" s="14">
        <f t="shared" si="113"/>
        <v>0</v>
      </c>
      <c r="AT99" s="204">
        <f t="shared" si="114"/>
        <v>0</v>
      </c>
      <c r="AU99" s="105">
        <f t="shared" si="115"/>
        <v>0</v>
      </c>
      <c r="AV99" s="105">
        <f t="shared" si="116"/>
        <v>0</v>
      </c>
      <c r="AW99" s="14">
        <f t="shared" si="117"/>
        <v>0</v>
      </c>
      <c r="AX99" s="14">
        <f t="shared" si="118"/>
        <v>0</v>
      </c>
      <c r="AY99" s="105">
        <f t="shared" si="119"/>
        <v>0</v>
      </c>
      <c r="AZ99" s="105">
        <f t="shared" si="120"/>
        <v>0</v>
      </c>
      <c r="BA99" s="12">
        <f t="shared" si="29"/>
        <v>0</v>
      </c>
      <c r="BB99" s="12">
        <f t="shared" si="30"/>
        <v>0</v>
      </c>
      <c r="BC99" s="12">
        <f t="shared" si="31"/>
        <v>0</v>
      </c>
      <c r="BD99" s="12">
        <f t="shared" si="34"/>
        <v>0</v>
      </c>
      <c r="BE99" s="12">
        <f>IF(U110=3,1,0)</f>
        <v>0</v>
      </c>
      <c r="BF99" s="12">
        <f>IF(U110=2,1,0)</f>
        <v>0</v>
      </c>
      <c r="BG99" s="12">
        <f>IF(U110=1,1,0)</f>
        <v>0</v>
      </c>
      <c r="BH99" s="12">
        <f>IF(AND(U110=0,T110&lt;&gt;0),1,0)</f>
        <v>0</v>
      </c>
      <c r="BI99" s="14"/>
    </row>
    <row r="100" spans="1:61" ht="15" hidden="1" thickBot="1">
      <c r="A100" s="106"/>
      <c r="B100" s="137"/>
      <c r="C100" s="130"/>
      <c r="D100" s="234" t="str">
        <f t="shared" si="124"/>
        <v>TV Rodenbach Youth</v>
      </c>
      <c r="E100" s="230">
        <f>E24</f>
        <v>0</v>
      </c>
      <c r="F100" s="110"/>
      <c r="G100" s="111"/>
      <c r="H100" s="108"/>
      <c r="I100" s="109"/>
      <c r="J100" s="110"/>
      <c r="K100" s="111"/>
      <c r="L100" s="108"/>
      <c r="M100" s="109"/>
      <c r="N100" s="110"/>
      <c r="O100" s="111"/>
      <c r="P100" s="114" t="str">
        <f t="shared" si="121"/>
        <v/>
      </c>
      <c r="Q100" s="115" t="str">
        <f t="shared" si="108"/>
        <v/>
      </c>
      <c r="R100" s="114" t="str">
        <f t="shared" si="122"/>
        <v/>
      </c>
      <c r="S100" s="115" t="str">
        <f t="shared" si="109"/>
        <v/>
      </c>
      <c r="T100" s="103">
        <f t="shared" si="32"/>
        <v>0</v>
      </c>
      <c r="U100" s="104">
        <f t="shared" si="33"/>
        <v>0</v>
      </c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7" t="str">
        <f t="shared" ca="1" si="110"/>
        <v/>
      </c>
      <c r="AN100" s="367"/>
      <c r="AO100" s="368" t="str">
        <f t="shared" ca="1" si="123"/>
        <v/>
      </c>
      <c r="AP100" s="368"/>
      <c r="AQ100" s="105">
        <f t="shared" si="111"/>
        <v>0</v>
      </c>
      <c r="AR100" s="105">
        <f t="shared" si="112"/>
        <v>0</v>
      </c>
      <c r="AS100" s="14">
        <f t="shared" si="113"/>
        <v>0</v>
      </c>
      <c r="AT100" s="204">
        <f t="shared" si="114"/>
        <v>0</v>
      </c>
      <c r="AU100" s="105">
        <f t="shared" si="115"/>
        <v>0</v>
      </c>
      <c r="AV100" s="105">
        <f t="shared" si="116"/>
        <v>0</v>
      </c>
      <c r="AW100" s="14">
        <f t="shared" si="117"/>
        <v>0</v>
      </c>
      <c r="AX100" s="14">
        <f t="shared" si="118"/>
        <v>0</v>
      </c>
      <c r="AY100" s="105">
        <f t="shared" si="119"/>
        <v>0</v>
      </c>
      <c r="AZ100" s="105">
        <f t="shared" si="120"/>
        <v>0</v>
      </c>
      <c r="BA100" s="12">
        <f t="shared" si="29"/>
        <v>0</v>
      </c>
      <c r="BB100" s="12">
        <f t="shared" si="30"/>
        <v>0</v>
      </c>
      <c r="BC100" s="12">
        <f t="shared" si="31"/>
        <v>0</v>
      </c>
      <c r="BD100" s="12">
        <f t="shared" si="34"/>
        <v>0</v>
      </c>
      <c r="BE100" s="12">
        <f>IF(U121=3,1,0)</f>
        <v>0</v>
      </c>
      <c r="BF100" s="12">
        <f>IF(U121=2,1,0)</f>
        <v>0</v>
      </c>
      <c r="BG100" s="12">
        <f>IF(U121=1,1,0)</f>
        <v>0</v>
      </c>
      <c r="BH100" s="12">
        <f>IF(AND(U121=0,T121&lt;&gt;0),1,0)</f>
        <v>0</v>
      </c>
      <c r="BI100" s="14"/>
    </row>
    <row r="101" spans="1:61" ht="15" hidden="1" thickBot="1">
      <c r="A101" s="106"/>
      <c r="B101" s="137"/>
      <c r="C101" s="130"/>
      <c r="D101" s="234" t="str">
        <f t="shared" si="124"/>
        <v>TV Rodenbach Youth</v>
      </c>
      <c r="E101" s="230">
        <f>E27</f>
        <v>0</v>
      </c>
      <c r="F101" s="110"/>
      <c r="G101" s="111"/>
      <c r="H101" s="108"/>
      <c r="I101" s="109"/>
      <c r="J101" s="110"/>
      <c r="K101" s="111"/>
      <c r="L101" s="108"/>
      <c r="M101" s="109"/>
      <c r="N101" s="110"/>
      <c r="O101" s="111"/>
      <c r="P101" s="114" t="str">
        <f t="shared" si="121"/>
        <v/>
      </c>
      <c r="Q101" s="115" t="str">
        <f t="shared" si="108"/>
        <v/>
      </c>
      <c r="R101" s="114" t="str">
        <f t="shared" si="122"/>
        <v/>
      </c>
      <c r="S101" s="115" t="str">
        <f t="shared" si="109"/>
        <v/>
      </c>
      <c r="T101" s="103">
        <f t="shared" si="32"/>
        <v>0</v>
      </c>
      <c r="U101" s="104">
        <f t="shared" si="33"/>
        <v>0</v>
      </c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7" t="str">
        <f t="shared" ca="1" si="110"/>
        <v/>
      </c>
      <c r="AN101" s="367"/>
      <c r="AO101" s="368" t="str">
        <f t="shared" ca="1" si="123"/>
        <v/>
      </c>
      <c r="AP101" s="368"/>
      <c r="AQ101" s="105">
        <f t="shared" si="111"/>
        <v>0</v>
      </c>
      <c r="AR101" s="105">
        <f t="shared" si="112"/>
        <v>0</v>
      </c>
      <c r="AS101" s="14">
        <f t="shared" si="113"/>
        <v>0</v>
      </c>
      <c r="AT101" s="204">
        <f t="shared" si="114"/>
        <v>0</v>
      </c>
      <c r="AU101" s="105">
        <f t="shared" si="115"/>
        <v>0</v>
      </c>
      <c r="AV101" s="105">
        <f t="shared" si="116"/>
        <v>0</v>
      </c>
      <c r="AW101" s="14">
        <f t="shared" si="117"/>
        <v>0</v>
      </c>
      <c r="AX101" s="14">
        <f t="shared" si="118"/>
        <v>0</v>
      </c>
      <c r="AY101" s="105">
        <f t="shared" si="119"/>
        <v>0</v>
      </c>
      <c r="AZ101" s="105">
        <f t="shared" si="120"/>
        <v>0</v>
      </c>
      <c r="BA101" s="12">
        <f t="shared" si="29"/>
        <v>0</v>
      </c>
      <c r="BB101" s="12">
        <f t="shared" si="30"/>
        <v>0</v>
      </c>
      <c r="BC101" s="12">
        <f t="shared" si="31"/>
        <v>0</v>
      </c>
      <c r="BD101" s="12">
        <f t="shared" si="34"/>
        <v>0</v>
      </c>
      <c r="BE101" s="12">
        <f>IF(U132=3,1,0)</f>
        <v>0</v>
      </c>
      <c r="BF101" s="12">
        <f>IF(U132=2,1,0)</f>
        <v>0</v>
      </c>
      <c r="BG101" s="12">
        <f>IF(U132=1,1,0)</f>
        <v>0</v>
      </c>
      <c r="BH101" s="12">
        <f>IF(AND(U132=0,T132&lt;&gt;0),1,0)</f>
        <v>0</v>
      </c>
      <c r="BI101" s="14"/>
    </row>
    <row r="102" spans="1:61" ht="15" hidden="1" thickBot="1">
      <c r="A102" s="106"/>
      <c r="B102" s="137"/>
      <c r="C102" s="130"/>
      <c r="D102" s="234" t="str">
        <f t="shared" si="124"/>
        <v>TV Rodenbach Youth</v>
      </c>
      <c r="E102" s="230">
        <f>E30</f>
        <v>0</v>
      </c>
      <c r="F102" s="110"/>
      <c r="G102" s="111"/>
      <c r="H102" s="108"/>
      <c r="I102" s="109"/>
      <c r="J102" s="110"/>
      <c r="K102" s="111"/>
      <c r="L102" s="108"/>
      <c r="M102" s="109"/>
      <c r="N102" s="110"/>
      <c r="O102" s="111"/>
      <c r="P102" s="114" t="str">
        <f t="shared" si="121"/>
        <v/>
      </c>
      <c r="Q102" s="115" t="str">
        <f t="shared" si="108"/>
        <v/>
      </c>
      <c r="R102" s="114" t="str">
        <f t="shared" si="122"/>
        <v/>
      </c>
      <c r="S102" s="115" t="str">
        <f t="shared" si="109"/>
        <v/>
      </c>
      <c r="T102" s="103">
        <f t="shared" si="32"/>
        <v>0</v>
      </c>
      <c r="U102" s="104">
        <f t="shared" si="33"/>
        <v>0</v>
      </c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 t="str">
        <f t="shared" ca="1" si="110"/>
        <v/>
      </c>
      <c r="AN102" s="367"/>
      <c r="AO102" s="368" t="str">
        <f t="shared" ca="1" si="123"/>
        <v/>
      </c>
      <c r="AP102" s="368"/>
      <c r="AQ102" s="105">
        <f t="shared" si="111"/>
        <v>0</v>
      </c>
      <c r="AR102" s="105">
        <f t="shared" si="112"/>
        <v>0</v>
      </c>
      <c r="AS102" s="14">
        <f t="shared" si="113"/>
        <v>0</v>
      </c>
      <c r="AT102" s="204">
        <f t="shared" si="114"/>
        <v>0</v>
      </c>
      <c r="AU102" s="105">
        <f t="shared" si="115"/>
        <v>0</v>
      </c>
      <c r="AV102" s="105">
        <f t="shared" si="116"/>
        <v>0</v>
      </c>
      <c r="AW102" s="14">
        <f t="shared" si="117"/>
        <v>0</v>
      </c>
      <c r="AX102" s="14">
        <f t="shared" si="118"/>
        <v>0</v>
      </c>
      <c r="AY102" s="105">
        <f t="shared" si="119"/>
        <v>0</v>
      </c>
      <c r="AZ102" s="105">
        <f t="shared" si="120"/>
        <v>0</v>
      </c>
      <c r="BA102" s="12">
        <f t="shared" si="29"/>
        <v>0</v>
      </c>
      <c r="BB102" s="12">
        <f t="shared" si="30"/>
        <v>0</v>
      </c>
      <c r="BC102" s="12">
        <f t="shared" si="31"/>
        <v>0</v>
      </c>
      <c r="BD102" s="12">
        <f t="shared" si="34"/>
        <v>0</v>
      </c>
      <c r="BE102" s="12">
        <f>IF(U143=3,1,0)</f>
        <v>0</v>
      </c>
      <c r="BF102" s="12">
        <f>IF(U143=2,1,0)</f>
        <v>0</v>
      </c>
      <c r="BG102" s="12">
        <f>IF(U143=1,1,0)</f>
        <v>0</v>
      </c>
      <c r="BH102" s="12">
        <f>IF(AND(U143=0,T143&lt;&gt;0),1,0)</f>
        <v>0</v>
      </c>
      <c r="BI102" s="14"/>
    </row>
    <row r="103" spans="1:61" ht="15" hidden="1" thickBot="1">
      <c r="A103" s="116"/>
      <c r="B103" s="138"/>
      <c r="C103" s="131"/>
      <c r="D103" s="235" t="str">
        <f t="shared" si="124"/>
        <v>TV Rodenbach Youth</v>
      </c>
      <c r="E103" s="236">
        <f>E33</f>
        <v>0</v>
      </c>
      <c r="F103" s="120"/>
      <c r="G103" s="121"/>
      <c r="H103" s="118"/>
      <c r="I103" s="119"/>
      <c r="J103" s="120"/>
      <c r="K103" s="121"/>
      <c r="L103" s="118"/>
      <c r="M103" s="119"/>
      <c r="N103" s="120"/>
      <c r="O103" s="121"/>
      <c r="P103" s="124" t="str">
        <f t="shared" si="121"/>
        <v/>
      </c>
      <c r="Q103" s="125" t="str">
        <f t="shared" si="108"/>
        <v/>
      </c>
      <c r="R103" s="124" t="str">
        <f t="shared" si="122"/>
        <v/>
      </c>
      <c r="S103" s="125" t="str">
        <f t="shared" si="109"/>
        <v/>
      </c>
      <c r="T103" s="103">
        <f t="shared" si="32"/>
        <v>0</v>
      </c>
      <c r="U103" s="104">
        <f t="shared" si="33"/>
        <v>0</v>
      </c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70" t="str">
        <f t="shared" ca="1" si="110"/>
        <v/>
      </c>
      <c r="AN103" s="370"/>
      <c r="AO103" s="371" t="str">
        <f t="shared" ca="1" si="123"/>
        <v/>
      </c>
      <c r="AP103" s="371"/>
      <c r="AQ103" s="105">
        <f t="shared" si="111"/>
        <v>0</v>
      </c>
      <c r="AR103" s="105">
        <f t="shared" si="112"/>
        <v>0</v>
      </c>
      <c r="AS103" s="14">
        <f t="shared" si="113"/>
        <v>0</v>
      </c>
      <c r="AT103" s="204">
        <f t="shared" si="114"/>
        <v>0</v>
      </c>
      <c r="AU103" s="105">
        <f t="shared" si="115"/>
        <v>0</v>
      </c>
      <c r="AV103" s="105">
        <f t="shared" si="116"/>
        <v>0</v>
      </c>
      <c r="AW103" s="14">
        <f t="shared" si="117"/>
        <v>0</v>
      </c>
      <c r="AX103" s="14">
        <f t="shared" si="118"/>
        <v>0</v>
      </c>
      <c r="AY103" s="105">
        <f t="shared" si="119"/>
        <v>0</v>
      </c>
      <c r="AZ103" s="105">
        <f t="shared" si="120"/>
        <v>0</v>
      </c>
      <c r="BA103" s="12">
        <f t="shared" si="29"/>
        <v>0</v>
      </c>
      <c r="BB103" s="12">
        <f t="shared" si="30"/>
        <v>0</v>
      </c>
      <c r="BC103" s="12">
        <f t="shared" si="31"/>
        <v>0</v>
      </c>
      <c r="BD103" s="12">
        <f t="shared" si="34"/>
        <v>0</v>
      </c>
      <c r="BE103" s="12">
        <f>IF(U154=3,1,0)</f>
        <v>0</v>
      </c>
      <c r="BF103" s="12">
        <f>IF(U154=2,1,0)</f>
        <v>0</v>
      </c>
      <c r="BG103" s="12">
        <f>IF(U154=1,1,0)</f>
        <v>0</v>
      </c>
      <c r="BH103" s="12">
        <f>IF(AND(U154=0,T154&lt;&gt;0),1,0)</f>
        <v>0</v>
      </c>
      <c r="BI103" s="14"/>
    </row>
    <row r="104" spans="1:61" ht="15" thickBot="1">
      <c r="A104" s="13"/>
      <c r="C104" s="14"/>
      <c r="D104" s="218"/>
      <c r="E104" s="218"/>
      <c r="T104" s="103">
        <f t="shared" si="32"/>
        <v>0</v>
      </c>
      <c r="U104" s="104">
        <f t="shared" si="33"/>
        <v>0</v>
      </c>
      <c r="V104" s="126"/>
      <c r="W104" s="126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Q104" s="105"/>
      <c r="AR104" s="105"/>
      <c r="AS104" s="14"/>
      <c r="AT104" s="204"/>
      <c r="AU104" s="105"/>
      <c r="AV104" s="105"/>
      <c r="AW104" s="14"/>
      <c r="AX104" s="14"/>
      <c r="AY104" s="105"/>
      <c r="AZ104" s="105"/>
      <c r="BA104" s="128">
        <f t="shared" ref="BA104:BH104" si="125">SUM(BA94:BA103)</f>
        <v>4</v>
      </c>
      <c r="BB104" s="128">
        <f t="shared" si="125"/>
        <v>0</v>
      </c>
      <c r="BC104" s="128">
        <f t="shared" si="125"/>
        <v>0</v>
      </c>
      <c r="BD104" s="128">
        <f t="shared" si="125"/>
        <v>1</v>
      </c>
      <c r="BE104" s="128">
        <f t="shared" si="125"/>
        <v>1</v>
      </c>
      <c r="BF104" s="128">
        <f t="shared" si="125"/>
        <v>1</v>
      </c>
      <c r="BG104" s="128">
        <f t="shared" si="125"/>
        <v>0</v>
      </c>
      <c r="BH104" s="128">
        <f t="shared" si="125"/>
        <v>3</v>
      </c>
      <c r="BI104" s="14">
        <f>SUM(BA104:BH104)</f>
        <v>10</v>
      </c>
    </row>
    <row r="105" spans="1:61" ht="15" hidden="1" thickBot="1">
      <c r="A105" s="93"/>
      <c r="B105" s="136">
        <v>43129</v>
      </c>
      <c r="C105" s="175"/>
      <c r="D105" s="233">
        <f>E21</f>
        <v>0</v>
      </c>
      <c r="E105" s="228" t="str">
        <f>E3</f>
        <v>Erlenbach/Morlautern</v>
      </c>
      <c r="F105" s="97"/>
      <c r="G105" s="98"/>
      <c r="H105" s="95"/>
      <c r="I105" s="96"/>
      <c r="J105" s="97"/>
      <c r="K105" s="98"/>
      <c r="L105" s="95"/>
      <c r="M105" s="96"/>
      <c r="N105" s="97"/>
      <c r="O105" s="98"/>
      <c r="P105" s="101" t="str">
        <f>IF(F105="","",F105+H105+J105+L105+N105)</f>
        <v/>
      </c>
      <c r="Q105" s="102" t="str">
        <f t="shared" ref="Q105:Q114" si="126">IF(G105="","",G105+I105+K105+M105+O105)</f>
        <v/>
      </c>
      <c r="R105" s="101" t="str">
        <f>IF(F105="","",AQ105+AS105+AU105+AW105+AY105)</f>
        <v/>
      </c>
      <c r="S105" s="102" t="str">
        <f t="shared" ref="S105:S114" si="127">IF(G105="","",AR105+AT105+AV105+AX105+AZ105)</f>
        <v/>
      </c>
      <c r="T105" s="103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04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 t="str">
        <f t="shared" ref="AM105:AM114" ca="1" si="130">IF(U105&lt;&gt;"","",IF(C105&lt;&gt;"","verlegt",IF(B105&lt;TODAY(),"offen","")))</f>
        <v/>
      </c>
      <c r="AN105" s="374"/>
      <c r="AO105" s="375" t="str">
        <f ca="1">IF(U105&lt;&gt;"","",IF(C105="","",IF(C105&lt;TODAY(),"offen","")))</f>
        <v/>
      </c>
      <c r="AP105" s="375"/>
      <c r="AQ105" s="105">
        <f t="shared" ref="AQ105:AQ114" si="131">IF(F105&gt;G105,1,0)</f>
        <v>0</v>
      </c>
      <c r="AR105" s="105">
        <f t="shared" ref="AR105:AR114" si="132">IF(G105&gt;F105,1,0)</f>
        <v>0</v>
      </c>
      <c r="AS105" s="14">
        <f t="shared" ref="AS105:AS114" si="133">IF(H105&gt;I105,1,0)</f>
        <v>0</v>
      </c>
      <c r="AT105" s="204">
        <f t="shared" ref="AT105:AT114" si="134">IF(I105&gt;H105,1,0)</f>
        <v>0</v>
      </c>
      <c r="AU105" s="105">
        <f t="shared" ref="AU105:AU114" si="135">IF(J105&gt;K105,1,0)</f>
        <v>0</v>
      </c>
      <c r="AV105" s="105">
        <f t="shared" ref="AV105:AV114" si="136">IF(K105&gt;J105,1,0)</f>
        <v>0</v>
      </c>
      <c r="AW105" s="14">
        <f t="shared" ref="AW105:AW114" si="137">IF(L105&gt;M105,1,0)</f>
        <v>0</v>
      </c>
      <c r="AX105" s="14">
        <f t="shared" ref="AX105:AX114" si="138">IF(M105&gt;L105,1,0)</f>
        <v>0</v>
      </c>
      <c r="AY105" s="105">
        <f t="shared" ref="AY105:AY114" si="139">IF(N105&gt;O105,1,0)</f>
        <v>0</v>
      </c>
      <c r="AZ105" s="105">
        <f t="shared" ref="AZ105:AZ114" si="140">IF(O105&gt;N105,1,0)</f>
        <v>0</v>
      </c>
      <c r="BA105" s="12">
        <f t="shared" ref="BA105:BA158" si="141">IF(T105=3,1,0)</f>
        <v>0</v>
      </c>
      <c r="BB105" s="12">
        <f t="shared" ref="BB105:BB158" si="142">IF(T105=2,1,0)</f>
        <v>0</v>
      </c>
      <c r="BC105" s="12">
        <f t="shared" ref="BC105:BC158" si="143">IF(T105=1,1,0)</f>
        <v>0</v>
      </c>
      <c r="BD105" s="12">
        <f t="shared" ref="BD105:BD158" si="144">IF(AND(T105=0,U105&lt;&gt;0),1,0)</f>
        <v>0</v>
      </c>
      <c r="BE105" s="12">
        <f>IF(U44=3,1,0)</f>
        <v>0</v>
      </c>
      <c r="BF105" s="12">
        <f>IF(U44=2,1,0)</f>
        <v>0</v>
      </c>
      <c r="BG105" s="12">
        <f>IF(U44=1,1,0)</f>
        <v>0</v>
      </c>
      <c r="BH105" s="12">
        <f>IF(AND(U44=0,T44&lt;&gt;0),1,0)</f>
        <v>0</v>
      </c>
      <c r="BI105" s="14"/>
    </row>
    <row r="106" spans="1:61" ht="15" hidden="1" thickBot="1">
      <c r="A106" s="106"/>
      <c r="B106" s="137">
        <v>43220</v>
      </c>
      <c r="C106" s="162"/>
      <c r="D106" s="234">
        <f>D105</f>
        <v>0</v>
      </c>
      <c r="E106" s="230" t="str">
        <f>E6</f>
        <v>TuS Kriegsfeld</v>
      </c>
      <c r="F106" s="110"/>
      <c r="G106" s="111"/>
      <c r="H106" s="108"/>
      <c r="I106" s="109"/>
      <c r="J106" s="110"/>
      <c r="K106" s="111"/>
      <c r="L106" s="108"/>
      <c r="M106" s="109"/>
      <c r="N106" s="110"/>
      <c r="O106" s="111"/>
      <c r="P106" s="114" t="str">
        <f t="shared" ref="P106:P114" si="145">IF(F106="","",F106+H106+J106+L106+N106)</f>
        <v/>
      </c>
      <c r="Q106" s="115" t="str">
        <f t="shared" si="126"/>
        <v/>
      </c>
      <c r="R106" s="114" t="str">
        <f t="shared" ref="R106:R114" si="146">IF(F106="","",AQ106+AS106+AU106+AW106+AY106)</f>
        <v/>
      </c>
      <c r="S106" s="115" t="str">
        <f t="shared" si="127"/>
        <v/>
      </c>
      <c r="T106" s="103">
        <f t="shared" si="128"/>
        <v>0</v>
      </c>
      <c r="U106" s="104">
        <f t="shared" si="129"/>
        <v>0</v>
      </c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 t="str">
        <f t="shared" ca="1" si="130"/>
        <v/>
      </c>
      <c r="AN106" s="367"/>
      <c r="AO106" s="368" t="str">
        <f t="shared" ref="AO106:AO114" ca="1" si="147">IF(U106&lt;&gt;"","",IF(C106="","",IF(C106&lt;TODAY(),"offen","")))</f>
        <v/>
      </c>
      <c r="AP106" s="368"/>
      <c r="AQ106" s="105">
        <f t="shared" si="131"/>
        <v>0</v>
      </c>
      <c r="AR106" s="105">
        <f t="shared" si="132"/>
        <v>0</v>
      </c>
      <c r="AS106" s="14">
        <f t="shared" si="133"/>
        <v>0</v>
      </c>
      <c r="AT106" s="204">
        <f t="shared" si="134"/>
        <v>0</v>
      </c>
      <c r="AU106" s="105">
        <f t="shared" si="135"/>
        <v>0</v>
      </c>
      <c r="AV106" s="105">
        <f t="shared" si="136"/>
        <v>0</v>
      </c>
      <c r="AW106" s="14">
        <f t="shared" si="137"/>
        <v>0</v>
      </c>
      <c r="AX106" s="14">
        <f t="shared" si="138"/>
        <v>0</v>
      </c>
      <c r="AY106" s="105">
        <f t="shared" si="139"/>
        <v>0</v>
      </c>
      <c r="AZ106" s="105">
        <f t="shared" si="140"/>
        <v>0</v>
      </c>
      <c r="BA106" s="12">
        <f t="shared" si="141"/>
        <v>0</v>
      </c>
      <c r="BB106" s="12">
        <f t="shared" si="142"/>
        <v>0</v>
      </c>
      <c r="BC106" s="12">
        <f t="shared" si="143"/>
        <v>0</v>
      </c>
      <c r="BD106" s="12">
        <f t="shared" si="144"/>
        <v>0</v>
      </c>
      <c r="BE106" s="12">
        <f>IF(U55=3,1,0)</f>
        <v>0</v>
      </c>
      <c r="BF106" s="12">
        <f>IF(U55=2,1,0)</f>
        <v>0</v>
      </c>
      <c r="BG106" s="12">
        <f>IF(U55=1,1,0)</f>
        <v>0</v>
      </c>
      <c r="BH106" s="12">
        <f>IF(AND(U55=0,T55&lt;&gt;0),1,0)</f>
        <v>0</v>
      </c>
      <c r="BI106" s="14"/>
    </row>
    <row r="107" spans="1:61" ht="15" hidden="1" thickBot="1">
      <c r="A107" s="106"/>
      <c r="B107" s="137">
        <v>43206</v>
      </c>
      <c r="C107" s="162"/>
      <c r="D107" s="234">
        <f t="shared" ref="D107:D114" si="148">D106</f>
        <v>0</v>
      </c>
      <c r="E107" s="230" t="str">
        <f>E9</f>
        <v>SV Miesau</v>
      </c>
      <c r="F107" s="110"/>
      <c r="G107" s="111"/>
      <c r="H107" s="108"/>
      <c r="I107" s="109"/>
      <c r="J107" s="110"/>
      <c r="K107" s="111"/>
      <c r="L107" s="108"/>
      <c r="M107" s="109"/>
      <c r="N107" s="110"/>
      <c r="O107" s="111"/>
      <c r="P107" s="114" t="str">
        <f t="shared" si="145"/>
        <v/>
      </c>
      <c r="Q107" s="115" t="str">
        <f t="shared" si="126"/>
        <v/>
      </c>
      <c r="R107" s="114" t="str">
        <f t="shared" si="146"/>
        <v/>
      </c>
      <c r="S107" s="115" t="str">
        <f t="shared" si="127"/>
        <v/>
      </c>
      <c r="T107" s="103">
        <f t="shared" si="128"/>
        <v>0</v>
      </c>
      <c r="U107" s="104">
        <f t="shared" si="129"/>
        <v>0</v>
      </c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7" t="str">
        <f t="shared" ca="1" si="130"/>
        <v/>
      </c>
      <c r="AN107" s="367"/>
      <c r="AO107" s="368" t="str">
        <f t="shared" ca="1" si="147"/>
        <v/>
      </c>
      <c r="AP107" s="368"/>
      <c r="AQ107" s="105">
        <f t="shared" si="131"/>
        <v>0</v>
      </c>
      <c r="AR107" s="105">
        <f t="shared" si="132"/>
        <v>0</v>
      </c>
      <c r="AS107" s="14">
        <f t="shared" si="133"/>
        <v>0</v>
      </c>
      <c r="AT107" s="204">
        <f t="shared" si="134"/>
        <v>0</v>
      </c>
      <c r="AU107" s="105">
        <f t="shared" si="135"/>
        <v>0</v>
      </c>
      <c r="AV107" s="105">
        <f t="shared" si="136"/>
        <v>0</v>
      </c>
      <c r="AW107" s="14">
        <f t="shared" si="137"/>
        <v>0</v>
      </c>
      <c r="AX107" s="14">
        <f t="shared" si="138"/>
        <v>0</v>
      </c>
      <c r="AY107" s="105">
        <f t="shared" si="139"/>
        <v>0</v>
      </c>
      <c r="AZ107" s="105">
        <f t="shared" si="140"/>
        <v>0</v>
      </c>
      <c r="BA107" s="12">
        <f t="shared" si="141"/>
        <v>0</v>
      </c>
      <c r="BB107" s="12">
        <f t="shared" si="142"/>
        <v>0</v>
      </c>
      <c r="BC107" s="12">
        <f t="shared" si="143"/>
        <v>0</v>
      </c>
      <c r="BD107" s="12">
        <f t="shared" si="144"/>
        <v>0</v>
      </c>
      <c r="BE107" s="12">
        <f>IF(U66=3,1,0)</f>
        <v>0</v>
      </c>
      <c r="BF107" s="12">
        <f>IF(U66=2,1,0)</f>
        <v>0</v>
      </c>
      <c r="BG107" s="12">
        <f>IF(U66=1,1,0)</f>
        <v>0</v>
      </c>
      <c r="BH107" s="12">
        <f>IF(AND(U66=0,T66&lt;&gt;0),1,0)</f>
        <v>0</v>
      </c>
      <c r="BI107" s="14"/>
    </row>
    <row r="108" spans="1:61" ht="15" hidden="1" thickBot="1">
      <c r="A108" s="106"/>
      <c r="B108" s="137">
        <v>43234</v>
      </c>
      <c r="C108" s="130"/>
      <c r="D108" s="234">
        <f t="shared" si="148"/>
        <v>0</v>
      </c>
      <c r="E108" s="230" t="str">
        <f>E12</f>
        <v>Niederk./Morbach/Heiligenm.</v>
      </c>
      <c r="F108" s="110"/>
      <c r="G108" s="111"/>
      <c r="H108" s="108"/>
      <c r="I108" s="109"/>
      <c r="J108" s="110"/>
      <c r="K108" s="111"/>
      <c r="L108" s="108"/>
      <c r="M108" s="109"/>
      <c r="N108" s="110"/>
      <c r="O108" s="111"/>
      <c r="P108" s="114" t="str">
        <f t="shared" si="145"/>
        <v/>
      </c>
      <c r="Q108" s="115" t="str">
        <f t="shared" si="126"/>
        <v/>
      </c>
      <c r="R108" s="114" t="str">
        <f t="shared" si="146"/>
        <v/>
      </c>
      <c r="S108" s="115" t="str">
        <f t="shared" si="127"/>
        <v/>
      </c>
      <c r="T108" s="103">
        <f t="shared" si="128"/>
        <v>0</v>
      </c>
      <c r="U108" s="104">
        <f t="shared" si="129"/>
        <v>0</v>
      </c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72" t="str">
        <f t="shared" ca="1" si="130"/>
        <v/>
      </c>
      <c r="AN108" s="372"/>
      <c r="AO108" s="368" t="str">
        <f t="shared" ca="1" si="147"/>
        <v/>
      </c>
      <c r="AP108" s="368"/>
      <c r="AQ108" s="105">
        <f t="shared" si="131"/>
        <v>0</v>
      </c>
      <c r="AR108" s="105">
        <f t="shared" si="132"/>
        <v>0</v>
      </c>
      <c r="AS108" s="14">
        <f t="shared" si="133"/>
        <v>0</v>
      </c>
      <c r="AT108" s="204">
        <f t="shared" si="134"/>
        <v>0</v>
      </c>
      <c r="AU108" s="105">
        <f t="shared" si="135"/>
        <v>0</v>
      </c>
      <c r="AV108" s="105">
        <f t="shared" si="136"/>
        <v>0</v>
      </c>
      <c r="AW108" s="14">
        <f t="shared" si="137"/>
        <v>0</v>
      </c>
      <c r="AX108" s="14">
        <f t="shared" si="138"/>
        <v>0</v>
      </c>
      <c r="AY108" s="105">
        <f t="shared" si="139"/>
        <v>0</v>
      </c>
      <c r="AZ108" s="105">
        <f t="shared" si="140"/>
        <v>0</v>
      </c>
      <c r="BA108" s="12">
        <f t="shared" si="141"/>
        <v>0</v>
      </c>
      <c r="BB108" s="12">
        <f t="shared" si="142"/>
        <v>0</v>
      </c>
      <c r="BC108" s="12">
        <f t="shared" si="143"/>
        <v>0</v>
      </c>
      <c r="BD108" s="12">
        <f t="shared" si="144"/>
        <v>0</v>
      </c>
      <c r="BE108" s="12">
        <f>IF(U77=3,1,0)</f>
        <v>0</v>
      </c>
      <c r="BF108" s="12">
        <f>IF(U77=2,1,0)</f>
        <v>0</v>
      </c>
      <c r="BG108" s="12">
        <f>IF(U77=1,1,0)</f>
        <v>0</v>
      </c>
      <c r="BH108" s="12">
        <f>IF(AND(U77=0,T77&lt;&gt;0),1,0)</f>
        <v>0</v>
      </c>
      <c r="BI108" s="14"/>
    </row>
    <row r="109" spans="1:61" ht="15" hidden="1" thickBot="1">
      <c r="A109" s="106"/>
      <c r="B109" s="137">
        <v>43150</v>
      </c>
      <c r="C109" s="162"/>
      <c r="D109" s="234">
        <f t="shared" si="148"/>
        <v>0</v>
      </c>
      <c r="E109" s="230" t="str">
        <f>E15</f>
        <v>Rodenbach/Weilerbach</v>
      </c>
      <c r="F109" s="110"/>
      <c r="G109" s="111"/>
      <c r="H109" s="108"/>
      <c r="I109" s="109"/>
      <c r="J109" s="110"/>
      <c r="K109" s="111"/>
      <c r="L109" s="108"/>
      <c r="M109" s="109"/>
      <c r="N109" s="110"/>
      <c r="O109" s="111"/>
      <c r="P109" s="114" t="str">
        <f t="shared" si="145"/>
        <v/>
      </c>
      <c r="Q109" s="115" t="str">
        <f t="shared" si="126"/>
        <v/>
      </c>
      <c r="R109" s="114" t="str">
        <f t="shared" si="146"/>
        <v/>
      </c>
      <c r="S109" s="115" t="str">
        <f t="shared" si="127"/>
        <v/>
      </c>
      <c r="T109" s="103">
        <f t="shared" si="128"/>
        <v>0</v>
      </c>
      <c r="U109" s="104">
        <f t="shared" si="129"/>
        <v>0</v>
      </c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7" t="str">
        <f t="shared" ca="1" si="130"/>
        <v/>
      </c>
      <c r="AN109" s="367"/>
      <c r="AO109" s="368" t="str">
        <f t="shared" ca="1" si="147"/>
        <v/>
      </c>
      <c r="AP109" s="368"/>
      <c r="AQ109" s="105">
        <f t="shared" si="131"/>
        <v>0</v>
      </c>
      <c r="AR109" s="105">
        <f t="shared" si="132"/>
        <v>0</v>
      </c>
      <c r="AS109" s="14">
        <f t="shared" si="133"/>
        <v>0</v>
      </c>
      <c r="AT109" s="204">
        <f t="shared" si="134"/>
        <v>0</v>
      </c>
      <c r="AU109" s="105">
        <f t="shared" si="135"/>
        <v>0</v>
      </c>
      <c r="AV109" s="105">
        <f t="shared" si="136"/>
        <v>0</v>
      </c>
      <c r="AW109" s="14">
        <f t="shared" si="137"/>
        <v>0</v>
      </c>
      <c r="AX109" s="14">
        <f t="shared" si="138"/>
        <v>0</v>
      </c>
      <c r="AY109" s="105">
        <f t="shared" si="139"/>
        <v>0</v>
      </c>
      <c r="AZ109" s="105">
        <f t="shared" si="140"/>
        <v>0</v>
      </c>
      <c r="BA109" s="12">
        <f t="shared" si="141"/>
        <v>0</v>
      </c>
      <c r="BB109" s="12">
        <f t="shared" si="142"/>
        <v>0</v>
      </c>
      <c r="BC109" s="12">
        <f t="shared" si="143"/>
        <v>0</v>
      </c>
      <c r="BD109" s="12">
        <f t="shared" si="144"/>
        <v>0</v>
      </c>
      <c r="BE109" s="12">
        <f>IF(U88=3,1,0)</f>
        <v>0</v>
      </c>
      <c r="BF109" s="12">
        <f>IF(U88=2,1,0)</f>
        <v>0</v>
      </c>
      <c r="BG109" s="12">
        <f>IF(U88=1,1,0)</f>
        <v>0</v>
      </c>
      <c r="BH109" s="12">
        <f>IF(AND(U88=0,T88&lt;&gt;0),1,0)</f>
        <v>0</v>
      </c>
      <c r="BI109" s="14"/>
    </row>
    <row r="110" spans="1:61" ht="15" hidden="1" thickBot="1">
      <c r="A110" s="106"/>
      <c r="B110" s="137">
        <v>43164</v>
      </c>
      <c r="C110" s="162"/>
      <c r="D110" s="234">
        <f t="shared" si="148"/>
        <v>0</v>
      </c>
      <c r="E110" s="230" t="str">
        <f>E18</f>
        <v>TV Rodenbach Youth</v>
      </c>
      <c r="F110" s="110"/>
      <c r="G110" s="111"/>
      <c r="H110" s="108"/>
      <c r="I110" s="109"/>
      <c r="J110" s="110"/>
      <c r="K110" s="111"/>
      <c r="L110" s="108"/>
      <c r="M110" s="109"/>
      <c r="N110" s="110"/>
      <c r="O110" s="111"/>
      <c r="P110" s="114" t="str">
        <f t="shared" si="145"/>
        <v/>
      </c>
      <c r="Q110" s="115" t="str">
        <f t="shared" si="126"/>
        <v/>
      </c>
      <c r="R110" s="114" t="str">
        <f t="shared" si="146"/>
        <v/>
      </c>
      <c r="S110" s="115" t="str">
        <f t="shared" si="127"/>
        <v/>
      </c>
      <c r="T110" s="103">
        <f t="shared" si="128"/>
        <v>0</v>
      </c>
      <c r="U110" s="104">
        <f t="shared" si="129"/>
        <v>0</v>
      </c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 t="str">
        <f t="shared" ca="1" si="130"/>
        <v/>
      </c>
      <c r="AN110" s="367"/>
      <c r="AO110" s="368" t="str">
        <f t="shared" ca="1" si="147"/>
        <v/>
      </c>
      <c r="AP110" s="368"/>
      <c r="AQ110" s="105">
        <f t="shared" si="131"/>
        <v>0</v>
      </c>
      <c r="AR110" s="105">
        <f t="shared" si="132"/>
        <v>0</v>
      </c>
      <c r="AS110" s="14">
        <f t="shared" si="133"/>
        <v>0</v>
      </c>
      <c r="AT110" s="204">
        <f t="shared" si="134"/>
        <v>0</v>
      </c>
      <c r="AU110" s="105">
        <f t="shared" si="135"/>
        <v>0</v>
      </c>
      <c r="AV110" s="105">
        <f t="shared" si="136"/>
        <v>0</v>
      </c>
      <c r="AW110" s="14">
        <f t="shared" si="137"/>
        <v>0</v>
      </c>
      <c r="AX110" s="14">
        <f t="shared" si="138"/>
        <v>0</v>
      </c>
      <c r="AY110" s="105">
        <f t="shared" si="139"/>
        <v>0</v>
      </c>
      <c r="AZ110" s="105">
        <f t="shared" si="140"/>
        <v>0</v>
      </c>
      <c r="BA110" s="12">
        <f t="shared" si="141"/>
        <v>0</v>
      </c>
      <c r="BB110" s="12">
        <f t="shared" si="142"/>
        <v>0</v>
      </c>
      <c r="BC110" s="12">
        <f t="shared" si="143"/>
        <v>0</v>
      </c>
      <c r="BD110" s="12">
        <f t="shared" si="144"/>
        <v>0</v>
      </c>
      <c r="BE110" s="12">
        <f>IF(U99=3,1,0)</f>
        <v>0</v>
      </c>
      <c r="BF110" s="12">
        <f>IF(U99=2,1,0)</f>
        <v>0</v>
      </c>
      <c r="BG110" s="12">
        <f>IF(U99=1,1,0)</f>
        <v>0</v>
      </c>
      <c r="BH110" s="12">
        <f>IF(AND(U99=0,T99&lt;&gt;0),1,0)</f>
        <v>0</v>
      </c>
      <c r="BI110" s="14"/>
    </row>
    <row r="111" spans="1:61" ht="15" hidden="1" thickBot="1">
      <c r="A111" s="106"/>
      <c r="B111" s="137"/>
      <c r="C111" s="130"/>
      <c r="D111" s="234">
        <f t="shared" si="148"/>
        <v>0</v>
      </c>
      <c r="E111" s="230">
        <f>E24</f>
        <v>0</v>
      </c>
      <c r="F111" s="110"/>
      <c r="G111" s="111"/>
      <c r="H111" s="108"/>
      <c r="I111" s="109"/>
      <c r="J111" s="110"/>
      <c r="K111" s="111"/>
      <c r="L111" s="108"/>
      <c r="M111" s="109"/>
      <c r="N111" s="110"/>
      <c r="O111" s="111"/>
      <c r="P111" s="114" t="str">
        <f t="shared" si="145"/>
        <v/>
      </c>
      <c r="Q111" s="115" t="str">
        <f t="shared" si="126"/>
        <v/>
      </c>
      <c r="R111" s="114" t="str">
        <f t="shared" si="146"/>
        <v/>
      </c>
      <c r="S111" s="115" t="str">
        <f t="shared" si="127"/>
        <v/>
      </c>
      <c r="T111" s="103">
        <f t="shared" si="128"/>
        <v>0</v>
      </c>
      <c r="U111" s="104">
        <f t="shared" si="129"/>
        <v>0</v>
      </c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7" t="str">
        <f t="shared" ca="1" si="130"/>
        <v/>
      </c>
      <c r="AN111" s="367"/>
      <c r="AO111" s="368" t="str">
        <f t="shared" ca="1" si="147"/>
        <v/>
      </c>
      <c r="AP111" s="368"/>
      <c r="AQ111" s="105">
        <f t="shared" si="131"/>
        <v>0</v>
      </c>
      <c r="AR111" s="105">
        <f t="shared" si="132"/>
        <v>0</v>
      </c>
      <c r="AS111" s="14">
        <f t="shared" si="133"/>
        <v>0</v>
      </c>
      <c r="AT111" s="202">
        <f t="shared" si="134"/>
        <v>0</v>
      </c>
      <c r="AU111" s="105">
        <f t="shared" si="135"/>
        <v>0</v>
      </c>
      <c r="AV111" s="105">
        <f t="shared" si="136"/>
        <v>0</v>
      </c>
      <c r="AW111" s="14">
        <f t="shared" si="137"/>
        <v>0</v>
      </c>
      <c r="AX111" s="14">
        <f t="shared" si="138"/>
        <v>0</v>
      </c>
      <c r="AY111" s="105">
        <f t="shared" si="139"/>
        <v>0</v>
      </c>
      <c r="AZ111" s="105">
        <f t="shared" si="140"/>
        <v>0</v>
      </c>
      <c r="BA111" s="12">
        <f t="shared" si="141"/>
        <v>0</v>
      </c>
      <c r="BB111" s="12">
        <f t="shared" si="142"/>
        <v>0</v>
      </c>
      <c r="BC111" s="12">
        <f t="shared" si="143"/>
        <v>0</v>
      </c>
      <c r="BD111" s="12">
        <f t="shared" si="144"/>
        <v>0</v>
      </c>
      <c r="BE111" s="12">
        <f>IF(U122=3,1,0)</f>
        <v>0</v>
      </c>
      <c r="BF111" s="12">
        <f>IF(U100=2,1,0)</f>
        <v>0</v>
      </c>
      <c r="BG111" s="12">
        <f>IF(U100=1,1,0)</f>
        <v>0</v>
      </c>
      <c r="BH111" s="12">
        <f>IF(AND(U100=0,T100&lt;&gt;0),1,0)</f>
        <v>0</v>
      </c>
      <c r="BI111" s="14"/>
    </row>
    <row r="112" spans="1:61" ht="15" hidden="1" thickBot="1">
      <c r="A112" s="106"/>
      <c r="B112" s="137"/>
      <c r="C112" s="130"/>
      <c r="D112" s="234">
        <f t="shared" si="148"/>
        <v>0</v>
      </c>
      <c r="E112" s="230">
        <f>E27</f>
        <v>0</v>
      </c>
      <c r="F112" s="110"/>
      <c r="G112" s="111"/>
      <c r="H112" s="108"/>
      <c r="I112" s="109"/>
      <c r="J112" s="110"/>
      <c r="K112" s="111"/>
      <c r="L112" s="108"/>
      <c r="M112" s="109"/>
      <c r="N112" s="110"/>
      <c r="O112" s="111"/>
      <c r="P112" s="114" t="str">
        <f t="shared" si="145"/>
        <v/>
      </c>
      <c r="Q112" s="115" t="str">
        <f t="shared" si="126"/>
        <v/>
      </c>
      <c r="R112" s="114" t="str">
        <f t="shared" si="146"/>
        <v/>
      </c>
      <c r="S112" s="115" t="str">
        <f t="shared" si="127"/>
        <v/>
      </c>
      <c r="T112" s="103">
        <f t="shared" si="128"/>
        <v>0</v>
      </c>
      <c r="U112" s="104">
        <f t="shared" si="129"/>
        <v>0</v>
      </c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7" t="str">
        <f t="shared" ca="1" si="130"/>
        <v/>
      </c>
      <c r="AN112" s="367"/>
      <c r="AO112" s="368" t="str">
        <f t="shared" ca="1" si="147"/>
        <v/>
      </c>
      <c r="AP112" s="368"/>
      <c r="AQ112" s="105">
        <f t="shared" si="131"/>
        <v>0</v>
      </c>
      <c r="AR112" s="105">
        <f t="shared" si="132"/>
        <v>0</v>
      </c>
      <c r="AS112" s="14">
        <f t="shared" si="133"/>
        <v>0</v>
      </c>
      <c r="AT112" s="202">
        <f t="shared" si="134"/>
        <v>0</v>
      </c>
      <c r="AU112" s="105">
        <f t="shared" si="135"/>
        <v>0</v>
      </c>
      <c r="AV112" s="105">
        <f t="shared" si="136"/>
        <v>0</v>
      </c>
      <c r="AW112" s="14">
        <f t="shared" si="137"/>
        <v>0</v>
      </c>
      <c r="AX112" s="14">
        <f t="shared" si="138"/>
        <v>0</v>
      </c>
      <c r="AY112" s="105">
        <f t="shared" si="139"/>
        <v>0</v>
      </c>
      <c r="AZ112" s="105">
        <f t="shared" si="140"/>
        <v>0</v>
      </c>
      <c r="BA112" s="12">
        <f t="shared" si="141"/>
        <v>0</v>
      </c>
      <c r="BB112" s="12">
        <f t="shared" si="142"/>
        <v>0</v>
      </c>
      <c r="BC112" s="12">
        <f t="shared" si="143"/>
        <v>0</v>
      </c>
      <c r="BD112" s="12">
        <f t="shared" si="144"/>
        <v>0</v>
      </c>
      <c r="BE112" s="12">
        <f>IF(U133=3,1,0)</f>
        <v>0</v>
      </c>
      <c r="BF112" s="12">
        <f>IF(U101=2,1,0)</f>
        <v>0</v>
      </c>
      <c r="BG112" s="12">
        <f>IF(U101=1,1,0)</f>
        <v>0</v>
      </c>
      <c r="BH112" s="12">
        <f>IF(AND(U101=0,T101&lt;&gt;0),1,0)</f>
        <v>0</v>
      </c>
      <c r="BI112" s="14"/>
    </row>
    <row r="113" spans="1:61" ht="15" hidden="1" thickBot="1">
      <c r="A113" s="106"/>
      <c r="B113" s="137"/>
      <c r="C113" s="130"/>
      <c r="D113" s="234">
        <f t="shared" si="148"/>
        <v>0</v>
      </c>
      <c r="E113" s="230">
        <f>E30</f>
        <v>0</v>
      </c>
      <c r="F113" s="110"/>
      <c r="G113" s="111"/>
      <c r="H113" s="108"/>
      <c r="I113" s="109"/>
      <c r="J113" s="110"/>
      <c r="K113" s="111"/>
      <c r="L113" s="108"/>
      <c r="M113" s="109"/>
      <c r="N113" s="110"/>
      <c r="O113" s="111"/>
      <c r="P113" s="114" t="str">
        <f t="shared" si="145"/>
        <v/>
      </c>
      <c r="Q113" s="115" t="str">
        <f t="shared" si="126"/>
        <v/>
      </c>
      <c r="R113" s="114" t="str">
        <f t="shared" si="146"/>
        <v/>
      </c>
      <c r="S113" s="115" t="str">
        <f t="shared" si="127"/>
        <v/>
      </c>
      <c r="T113" s="103">
        <f t="shared" si="128"/>
        <v>0</v>
      </c>
      <c r="U113" s="104">
        <f t="shared" si="129"/>
        <v>0</v>
      </c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7" t="str">
        <f t="shared" ca="1" si="130"/>
        <v/>
      </c>
      <c r="AN113" s="367"/>
      <c r="AO113" s="368" t="str">
        <f t="shared" ca="1" si="147"/>
        <v/>
      </c>
      <c r="AP113" s="368"/>
      <c r="AQ113" s="105">
        <f t="shared" si="131"/>
        <v>0</v>
      </c>
      <c r="AR113" s="105">
        <f t="shared" si="132"/>
        <v>0</v>
      </c>
      <c r="AS113" s="14">
        <f t="shared" si="133"/>
        <v>0</v>
      </c>
      <c r="AT113" s="202">
        <f t="shared" si="134"/>
        <v>0</v>
      </c>
      <c r="AU113" s="105">
        <f t="shared" si="135"/>
        <v>0</v>
      </c>
      <c r="AV113" s="105">
        <f t="shared" si="136"/>
        <v>0</v>
      </c>
      <c r="AW113" s="14">
        <f t="shared" si="137"/>
        <v>0</v>
      </c>
      <c r="AX113" s="14">
        <f t="shared" si="138"/>
        <v>0</v>
      </c>
      <c r="AY113" s="105">
        <f t="shared" si="139"/>
        <v>0</v>
      </c>
      <c r="AZ113" s="105">
        <f t="shared" si="140"/>
        <v>0</v>
      </c>
      <c r="BA113" s="12">
        <f t="shared" si="141"/>
        <v>0</v>
      </c>
      <c r="BB113" s="12">
        <f t="shared" si="142"/>
        <v>0</v>
      </c>
      <c r="BC113" s="12">
        <f t="shared" si="143"/>
        <v>0</v>
      </c>
      <c r="BD113" s="12">
        <f t="shared" si="144"/>
        <v>0</v>
      </c>
      <c r="BE113" s="12">
        <f>IF(U144=3,1,0)</f>
        <v>0</v>
      </c>
      <c r="BF113" s="12">
        <f>IF(U102=2,1,0)</f>
        <v>0</v>
      </c>
      <c r="BG113" s="12">
        <f>IF(U102=1,1,0)</f>
        <v>0</v>
      </c>
      <c r="BH113" s="12">
        <f>IF(AND(U102=0,T102&lt;&gt;0),1,0)</f>
        <v>0</v>
      </c>
      <c r="BI113" s="14"/>
    </row>
    <row r="114" spans="1:61" ht="15" hidden="1" thickBot="1">
      <c r="A114" s="116"/>
      <c r="B114" s="138"/>
      <c r="C114" s="131"/>
      <c r="D114" s="235">
        <f t="shared" si="148"/>
        <v>0</v>
      </c>
      <c r="E114" s="236">
        <f>E33</f>
        <v>0</v>
      </c>
      <c r="F114" s="120"/>
      <c r="G114" s="121"/>
      <c r="H114" s="118"/>
      <c r="I114" s="119"/>
      <c r="J114" s="120"/>
      <c r="K114" s="121"/>
      <c r="L114" s="118"/>
      <c r="M114" s="119"/>
      <c r="N114" s="120"/>
      <c r="O114" s="121"/>
      <c r="P114" s="124" t="str">
        <f t="shared" si="145"/>
        <v/>
      </c>
      <c r="Q114" s="125" t="str">
        <f t="shared" si="126"/>
        <v/>
      </c>
      <c r="R114" s="124" t="str">
        <f t="shared" si="146"/>
        <v/>
      </c>
      <c r="S114" s="125" t="str">
        <f t="shared" si="127"/>
        <v/>
      </c>
      <c r="T114" s="103">
        <f t="shared" si="128"/>
        <v>0</v>
      </c>
      <c r="U114" s="104">
        <f t="shared" si="129"/>
        <v>0</v>
      </c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70" t="str">
        <f t="shared" ca="1" si="130"/>
        <v/>
      </c>
      <c r="AN114" s="370"/>
      <c r="AO114" s="371" t="str">
        <f t="shared" ca="1" si="147"/>
        <v/>
      </c>
      <c r="AP114" s="371"/>
      <c r="AQ114" s="105">
        <f t="shared" si="131"/>
        <v>0</v>
      </c>
      <c r="AR114" s="105">
        <f t="shared" si="132"/>
        <v>0</v>
      </c>
      <c r="AS114" s="14">
        <f t="shared" si="133"/>
        <v>0</v>
      </c>
      <c r="AT114" s="202">
        <f t="shared" si="134"/>
        <v>0</v>
      </c>
      <c r="AU114" s="105">
        <f t="shared" si="135"/>
        <v>0</v>
      </c>
      <c r="AV114" s="105">
        <f t="shared" si="136"/>
        <v>0</v>
      </c>
      <c r="AW114" s="14">
        <f t="shared" si="137"/>
        <v>0</v>
      </c>
      <c r="AX114" s="14">
        <f t="shared" si="138"/>
        <v>0</v>
      </c>
      <c r="AY114" s="105">
        <f t="shared" si="139"/>
        <v>0</v>
      </c>
      <c r="AZ114" s="105">
        <f t="shared" si="140"/>
        <v>0</v>
      </c>
      <c r="BA114" s="12">
        <f t="shared" si="141"/>
        <v>0</v>
      </c>
      <c r="BB114" s="12">
        <f t="shared" si="142"/>
        <v>0</v>
      </c>
      <c r="BC114" s="12">
        <f t="shared" si="143"/>
        <v>0</v>
      </c>
      <c r="BD114" s="12">
        <f t="shared" si="144"/>
        <v>0</v>
      </c>
      <c r="BE114" s="12">
        <f>IF(U155=3,1,0)</f>
        <v>0</v>
      </c>
      <c r="BF114" s="12">
        <f>IF(U103=2,1,0)</f>
        <v>0</v>
      </c>
      <c r="BG114" s="12">
        <f>IF(U103=1,1,0)</f>
        <v>0</v>
      </c>
      <c r="BH114" s="12">
        <f>IF(AND(U103=0,T103&lt;&gt;0),1,0)</f>
        <v>0</v>
      </c>
      <c r="BI114" s="14"/>
    </row>
    <row r="115" spans="1:61" ht="15" hidden="1" thickBot="1">
      <c r="A115" s="13"/>
      <c r="C115" s="14"/>
      <c r="D115" s="218"/>
      <c r="E115" s="218"/>
      <c r="T115" s="103">
        <f t="shared" si="128"/>
        <v>0</v>
      </c>
      <c r="U115" s="104">
        <f t="shared" si="129"/>
        <v>0</v>
      </c>
      <c r="V115" s="126"/>
      <c r="W115" s="126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Q115" s="105"/>
      <c r="AR115" s="105"/>
      <c r="AS115" s="14"/>
      <c r="AU115" s="105"/>
      <c r="AV115" s="105"/>
      <c r="AW115" s="14"/>
      <c r="AX115" s="14"/>
      <c r="AY115" s="105"/>
      <c r="AZ115" s="105"/>
      <c r="BA115" s="128">
        <f t="shared" ref="BA115:BH115" si="149">SUM(BA105:BA114)</f>
        <v>0</v>
      </c>
      <c r="BB115" s="128">
        <f t="shared" si="149"/>
        <v>0</v>
      </c>
      <c r="BC115" s="128">
        <f t="shared" si="149"/>
        <v>0</v>
      </c>
      <c r="BD115" s="128">
        <f t="shared" si="149"/>
        <v>0</v>
      </c>
      <c r="BE115" s="128">
        <f t="shared" si="149"/>
        <v>0</v>
      </c>
      <c r="BF115" s="128">
        <f t="shared" si="149"/>
        <v>0</v>
      </c>
      <c r="BG115" s="128">
        <f t="shared" si="149"/>
        <v>0</v>
      </c>
      <c r="BH115" s="128">
        <f t="shared" si="149"/>
        <v>0</v>
      </c>
      <c r="BI115" s="14">
        <f>SUM(BA115:BH115)</f>
        <v>0</v>
      </c>
    </row>
    <row r="116" spans="1:61" ht="15" hidden="1" thickBot="1">
      <c r="A116" s="93"/>
      <c r="B116" s="136"/>
      <c r="C116" s="129"/>
      <c r="D116" s="233">
        <f>E24</f>
        <v>0</v>
      </c>
      <c r="E116" s="228" t="str">
        <f>E3</f>
        <v>Erlenbach/Morlautern</v>
      </c>
      <c r="F116" s="97"/>
      <c r="G116" s="98"/>
      <c r="H116" s="95"/>
      <c r="I116" s="96"/>
      <c r="J116" s="97"/>
      <c r="K116" s="98"/>
      <c r="L116" s="95"/>
      <c r="M116" s="96"/>
      <c r="N116" s="97"/>
      <c r="O116" s="98"/>
      <c r="P116" s="101" t="str">
        <f>IF(F116="","",F116+H116+J116+L116+N116)</f>
        <v/>
      </c>
      <c r="Q116" s="102" t="str">
        <f t="shared" ref="Q116:Q125" si="150">IF(G116="","",G116+I116+K116+M116+O116)</f>
        <v/>
      </c>
      <c r="R116" s="101" t="str">
        <f>IF(F116="","",AQ116+AS116+AU116+AW116+AY116)</f>
        <v/>
      </c>
      <c r="S116" s="102" t="str">
        <f t="shared" ref="S116:S125" si="151">IF(G116="","",AR116+AT116+AV116+AX116+AZ116)</f>
        <v/>
      </c>
      <c r="T116" s="103">
        <f t="shared" si="128"/>
        <v>0</v>
      </c>
      <c r="U116" s="104">
        <f t="shared" si="129"/>
        <v>0</v>
      </c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4" t="str">
        <f t="shared" ref="AM116:AM125" ca="1" si="152">IF(U116&lt;&gt;"","",IF(C116&lt;&gt;"","verlegt",IF(B116&lt;TODAY(),"offen","")))</f>
        <v/>
      </c>
      <c r="AN116" s="374"/>
      <c r="AO116" s="375" t="str">
        <f ca="1">IF(U116&lt;&gt;"","",IF(C116="","",IF(C116&lt;TODAY(),"offen","")))</f>
        <v/>
      </c>
      <c r="AP116" s="375"/>
      <c r="AQ116" s="105">
        <f t="shared" ref="AQ116:AQ125" si="153">IF(F116&gt;G116,1,0)</f>
        <v>0</v>
      </c>
      <c r="AR116" s="105">
        <f t="shared" ref="AR116:AR125" si="154">IF(G116&gt;F116,1,0)</f>
        <v>0</v>
      </c>
      <c r="AS116" s="14">
        <f t="shared" ref="AS116:AS125" si="155">IF(H116&gt;I116,1,0)</f>
        <v>0</v>
      </c>
      <c r="AT116" s="202">
        <f t="shared" ref="AT116:AT125" si="156">IF(I116&gt;H116,1,0)</f>
        <v>0</v>
      </c>
      <c r="AU116" s="105">
        <f t="shared" ref="AU116:AU125" si="157">IF(J116&gt;K116,1,0)</f>
        <v>0</v>
      </c>
      <c r="AV116" s="105">
        <f t="shared" ref="AV116:AV125" si="158">IF(K116&gt;J116,1,0)</f>
        <v>0</v>
      </c>
      <c r="AW116" s="14">
        <f t="shared" ref="AW116:AW125" si="159">IF(L116&gt;M116,1,0)</f>
        <v>0</v>
      </c>
      <c r="AX116" s="14">
        <f t="shared" ref="AX116:AX125" si="160">IF(M116&gt;L116,1,0)</f>
        <v>0</v>
      </c>
      <c r="AY116" s="105">
        <f t="shared" ref="AY116:AY125" si="161">IF(N116&gt;O116,1,0)</f>
        <v>0</v>
      </c>
      <c r="AZ116" s="105">
        <f t="shared" ref="AZ116:AZ125" si="162">IF(O116&gt;N116,1,0)</f>
        <v>0</v>
      </c>
      <c r="BA116" s="12">
        <f t="shared" si="141"/>
        <v>0</v>
      </c>
      <c r="BB116" s="12">
        <f t="shared" si="142"/>
        <v>0</v>
      </c>
      <c r="BC116" s="12">
        <f t="shared" si="143"/>
        <v>0</v>
      </c>
      <c r="BD116" s="12">
        <f t="shared" si="144"/>
        <v>0</v>
      </c>
      <c r="BE116" s="12">
        <f>IF(U45=3,1,0)</f>
        <v>0</v>
      </c>
      <c r="BF116" s="12">
        <f>IF(U45=2,1,0)</f>
        <v>0</v>
      </c>
      <c r="BG116" s="12">
        <f>IF(U45=1,1,0)</f>
        <v>0</v>
      </c>
      <c r="BH116" s="12">
        <f>IF(AND(U45=0,T45&lt;&gt;0),1,0)</f>
        <v>0</v>
      </c>
      <c r="BI116" s="14"/>
    </row>
    <row r="117" spans="1:61" ht="15" hidden="1" thickBot="1">
      <c r="A117" s="106"/>
      <c r="B117" s="137"/>
      <c r="C117" s="130"/>
      <c r="D117" s="234">
        <f>D116</f>
        <v>0</v>
      </c>
      <c r="E117" s="230" t="str">
        <f>E6</f>
        <v>TuS Kriegsfeld</v>
      </c>
      <c r="F117" s="110"/>
      <c r="G117" s="111"/>
      <c r="H117" s="108"/>
      <c r="I117" s="109"/>
      <c r="J117" s="110"/>
      <c r="K117" s="111"/>
      <c r="L117" s="108"/>
      <c r="M117" s="109"/>
      <c r="N117" s="110"/>
      <c r="O117" s="111"/>
      <c r="P117" s="114" t="str">
        <f t="shared" ref="P117:P125" si="163">IF(F117="","",F117+H117+J117+L117+N117)</f>
        <v/>
      </c>
      <c r="Q117" s="115" t="str">
        <f t="shared" si="150"/>
        <v/>
      </c>
      <c r="R117" s="114" t="str">
        <f t="shared" ref="R117:R125" si="164">IF(F117="","",AQ117+AS117+AU117+AW117+AY117)</f>
        <v/>
      </c>
      <c r="S117" s="115" t="str">
        <f t="shared" si="151"/>
        <v/>
      </c>
      <c r="T117" s="103">
        <f t="shared" si="128"/>
        <v>0</v>
      </c>
      <c r="U117" s="104">
        <f t="shared" si="129"/>
        <v>0</v>
      </c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 t="str">
        <f t="shared" ca="1" si="152"/>
        <v/>
      </c>
      <c r="AN117" s="367"/>
      <c r="AO117" s="368" t="str">
        <f t="shared" ref="AO117:AO125" ca="1" si="165">IF(U117&lt;&gt;"","",IF(C117="","",IF(C117&lt;TODAY(),"offen","")))</f>
        <v/>
      </c>
      <c r="AP117" s="368"/>
      <c r="AQ117" s="105">
        <f t="shared" si="153"/>
        <v>0</v>
      </c>
      <c r="AR117" s="105">
        <f t="shared" si="154"/>
        <v>0</v>
      </c>
      <c r="AS117" s="14">
        <f t="shared" si="155"/>
        <v>0</v>
      </c>
      <c r="AT117" s="202">
        <f t="shared" si="156"/>
        <v>0</v>
      </c>
      <c r="AU117" s="105">
        <f t="shared" si="157"/>
        <v>0</v>
      </c>
      <c r="AV117" s="105">
        <f t="shared" si="158"/>
        <v>0</v>
      </c>
      <c r="AW117" s="14">
        <f t="shared" si="159"/>
        <v>0</v>
      </c>
      <c r="AX117" s="14">
        <f t="shared" si="160"/>
        <v>0</v>
      </c>
      <c r="AY117" s="105">
        <f t="shared" si="161"/>
        <v>0</v>
      </c>
      <c r="AZ117" s="105">
        <f t="shared" si="162"/>
        <v>0</v>
      </c>
      <c r="BA117" s="12">
        <f t="shared" si="141"/>
        <v>0</v>
      </c>
      <c r="BB117" s="12">
        <f t="shared" si="142"/>
        <v>0</v>
      </c>
      <c r="BC117" s="12">
        <f t="shared" si="143"/>
        <v>0</v>
      </c>
      <c r="BD117" s="12">
        <f t="shared" si="144"/>
        <v>0</v>
      </c>
      <c r="BE117" s="12">
        <f>IF(U56=3,1,0)</f>
        <v>0</v>
      </c>
      <c r="BF117" s="12">
        <f>IF(U56=2,1,0)</f>
        <v>0</v>
      </c>
      <c r="BG117" s="12">
        <f>IF(U56=1,1,0)</f>
        <v>0</v>
      </c>
      <c r="BH117" s="12">
        <f>IF(AND(U56=0,T56&lt;&gt;0),1,0)</f>
        <v>0</v>
      </c>
      <c r="BI117" s="14"/>
    </row>
    <row r="118" spans="1:61" ht="15" hidden="1" thickBot="1">
      <c r="A118" s="106"/>
      <c r="B118" s="137"/>
      <c r="C118" s="130"/>
      <c r="D118" s="234">
        <f t="shared" ref="D118:D125" si="166">D117</f>
        <v>0</v>
      </c>
      <c r="E118" s="230" t="str">
        <f>E9</f>
        <v>SV Miesau</v>
      </c>
      <c r="F118" s="110"/>
      <c r="G118" s="111"/>
      <c r="H118" s="108"/>
      <c r="I118" s="109"/>
      <c r="J118" s="110"/>
      <c r="K118" s="111"/>
      <c r="L118" s="108"/>
      <c r="M118" s="109"/>
      <c r="N118" s="110"/>
      <c r="O118" s="111"/>
      <c r="P118" s="114" t="str">
        <f t="shared" si="163"/>
        <v/>
      </c>
      <c r="Q118" s="115" t="str">
        <f t="shared" si="150"/>
        <v/>
      </c>
      <c r="R118" s="114" t="str">
        <f t="shared" si="164"/>
        <v/>
      </c>
      <c r="S118" s="115" t="str">
        <f t="shared" si="151"/>
        <v/>
      </c>
      <c r="T118" s="103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04">
        <f t="shared" si="129"/>
        <v>0</v>
      </c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  <c r="AL118" s="366"/>
      <c r="AM118" s="367" t="str">
        <f t="shared" ca="1" si="152"/>
        <v/>
      </c>
      <c r="AN118" s="367"/>
      <c r="AO118" s="368" t="str">
        <f t="shared" ca="1" si="165"/>
        <v/>
      </c>
      <c r="AP118" s="368"/>
      <c r="AQ118" s="105">
        <f t="shared" si="153"/>
        <v>0</v>
      </c>
      <c r="AR118" s="105">
        <f t="shared" si="154"/>
        <v>0</v>
      </c>
      <c r="AS118" s="14">
        <f t="shared" si="155"/>
        <v>0</v>
      </c>
      <c r="AT118" s="202">
        <f t="shared" si="156"/>
        <v>0</v>
      </c>
      <c r="AU118" s="105">
        <f t="shared" si="157"/>
        <v>0</v>
      </c>
      <c r="AV118" s="105">
        <f t="shared" si="158"/>
        <v>0</v>
      </c>
      <c r="AW118" s="14">
        <f t="shared" si="159"/>
        <v>0</v>
      </c>
      <c r="AX118" s="14">
        <f t="shared" si="160"/>
        <v>0</v>
      </c>
      <c r="AY118" s="105">
        <f t="shared" si="161"/>
        <v>0</v>
      </c>
      <c r="AZ118" s="105">
        <f t="shared" si="162"/>
        <v>0</v>
      </c>
      <c r="BA118" s="12">
        <f t="shared" si="141"/>
        <v>0</v>
      </c>
      <c r="BB118" s="12">
        <f t="shared" si="142"/>
        <v>0</v>
      </c>
      <c r="BC118" s="12">
        <f t="shared" si="143"/>
        <v>0</v>
      </c>
      <c r="BD118" s="12">
        <f t="shared" si="144"/>
        <v>0</v>
      </c>
      <c r="BE118" s="12">
        <f>IF(U67=3,1,0)</f>
        <v>0</v>
      </c>
      <c r="BF118" s="12">
        <f>IF(U67=2,1,0)</f>
        <v>0</v>
      </c>
      <c r="BG118" s="12">
        <f>IF(U67=1,1,0)</f>
        <v>0</v>
      </c>
      <c r="BH118" s="12">
        <f>IF(AND(U67=0,T67&lt;&gt;0),1,0)</f>
        <v>0</v>
      </c>
      <c r="BI118" s="14"/>
    </row>
    <row r="119" spans="1:61" ht="15" hidden="1" thickBot="1">
      <c r="A119" s="106"/>
      <c r="B119" s="137"/>
      <c r="C119" s="130"/>
      <c r="D119" s="234">
        <f t="shared" si="166"/>
        <v>0</v>
      </c>
      <c r="E119" s="230" t="str">
        <f>E12</f>
        <v>Niederk./Morbach/Heiligenm.</v>
      </c>
      <c r="F119" s="110"/>
      <c r="G119" s="111"/>
      <c r="H119" s="108"/>
      <c r="I119" s="109"/>
      <c r="J119" s="110"/>
      <c r="K119" s="111"/>
      <c r="L119" s="108"/>
      <c r="M119" s="109"/>
      <c r="N119" s="110"/>
      <c r="O119" s="111"/>
      <c r="P119" s="114" t="str">
        <f t="shared" si="163"/>
        <v/>
      </c>
      <c r="Q119" s="115" t="str">
        <f t="shared" si="150"/>
        <v/>
      </c>
      <c r="R119" s="114" t="str">
        <f t="shared" si="164"/>
        <v/>
      </c>
      <c r="S119" s="115" t="str">
        <f t="shared" si="151"/>
        <v/>
      </c>
      <c r="T119" s="103">
        <f t="shared" si="128"/>
        <v>0</v>
      </c>
      <c r="U119" s="104">
        <f t="shared" si="129"/>
        <v>0</v>
      </c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72" t="str">
        <f t="shared" ca="1" si="152"/>
        <v/>
      </c>
      <c r="AN119" s="372"/>
      <c r="AO119" s="368" t="str">
        <f t="shared" ca="1" si="165"/>
        <v/>
      </c>
      <c r="AP119" s="368"/>
      <c r="AQ119" s="105">
        <f t="shared" si="153"/>
        <v>0</v>
      </c>
      <c r="AR119" s="105">
        <f t="shared" si="154"/>
        <v>0</v>
      </c>
      <c r="AS119" s="14">
        <f t="shared" si="155"/>
        <v>0</v>
      </c>
      <c r="AT119" s="202">
        <f t="shared" si="156"/>
        <v>0</v>
      </c>
      <c r="AU119" s="105">
        <f t="shared" si="157"/>
        <v>0</v>
      </c>
      <c r="AV119" s="105">
        <f t="shared" si="158"/>
        <v>0</v>
      </c>
      <c r="AW119" s="14">
        <f t="shared" si="159"/>
        <v>0</v>
      </c>
      <c r="AX119" s="14">
        <f t="shared" si="160"/>
        <v>0</v>
      </c>
      <c r="AY119" s="105">
        <f t="shared" si="161"/>
        <v>0</v>
      </c>
      <c r="AZ119" s="105">
        <f t="shared" si="162"/>
        <v>0</v>
      </c>
      <c r="BA119" s="12">
        <f t="shared" si="141"/>
        <v>0</v>
      </c>
      <c r="BB119" s="12">
        <f t="shared" si="142"/>
        <v>0</v>
      </c>
      <c r="BC119" s="12">
        <f t="shared" si="143"/>
        <v>0</v>
      </c>
      <c r="BD119" s="12">
        <f t="shared" si="144"/>
        <v>0</v>
      </c>
      <c r="BE119" s="12">
        <f>IF(U78=3,1,0)</f>
        <v>0</v>
      </c>
      <c r="BF119" s="12">
        <f>IF(U78=2,1,0)</f>
        <v>0</v>
      </c>
      <c r="BG119" s="12">
        <f>IF(U78=1,1,0)</f>
        <v>0</v>
      </c>
      <c r="BH119" s="12">
        <f>IF(AND(U78=0,T78&lt;&gt;0),0.1,0)</f>
        <v>0</v>
      </c>
      <c r="BI119" s="14"/>
    </row>
    <row r="120" spans="1:61" ht="15" hidden="1" thickBot="1">
      <c r="A120" s="106"/>
      <c r="B120" s="137"/>
      <c r="C120" s="130"/>
      <c r="D120" s="234">
        <f t="shared" si="166"/>
        <v>0</v>
      </c>
      <c r="E120" s="230" t="str">
        <f>E15</f>
        <v>Rodenbach/Weilerbach</v>
      </c>
      <c r="F120" s="110"/>
      <c r="G120" s="111"/>
      <c r="H120" s="108"/>
      <c r="I120" s="109"/>
      <c r="J120" s="110"/>
      <c r="K120" s="111"/>
      <c r="L120" s="108"/>
      <c r="M120" s="109"/>
      <c r="N120" s="110"/>
      <c r="O120" s="111"/>
      <c r="P120" s="114" t="str">
        <f t="shared" si="163"/>
        <v/>
      </c>
      <c r="Q120" s="115" t="str">
        <f t="shared" si="150"/>
        <v/>
      </c>
      <c r="R120" s="114" t="str">
        <f t="shared" si="164"/>
        <v/>
      </c>
      <c r="S120" s="115" t="str">
        <f t="shared" si="151"/>
        <v/>
      </c>
      <c r="T120" s="103">
        <f t="shared" si="128"/>
        <v>0</v>
      </c>
      <c r="U120" s="104">
        <f t="shared" si="129"/>
        <v>0</v>
      </c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7" t="str">
        <f t="shared" ca="1" si="152"/>
        <v/>
      </c>
      <c r="AN120" s="367"/>
      <c r="AO120" s="368" t="str">
        <f t="shared" ca="1" si="165"/>
        <v/>
      </c>
      <c r="AP120" s="368"/>
      <c r="AQ120" s="105">
        <f t="shared" si="153"/>
        <v>0</v>
      </c>
      <c r="AR120" s="105">
        <f t="shared" si="154"/>
        <v>0</v>
      </c>
      <c r="AS120" s="14">
        <f t="shared" si="155"/>
        <v>0</v>
      </c>
      <c r="AT120" s="202">
        <f t="shared" si="156"/>
        <v>0</v>
      </c>
      <c r="AU120" s="105">
        <f t="shared" si="157"/>
        <v>0</v>
      </c>
      <c r="AV120" s="105">
        <f t="shared" si="158"/>
        <v>0</v>
      </c>
      <c r="AW120" s="14">
        <f t="shared" si="159"/>
        <v>0</v>
      </c>
      <c r="AX120" s="14">
        <f t="shared" si="160"/>
        <v>0</v>
      </c>
      <c r="AY120" s="105">
        <f t="shared" si="161"/>
        <v>0</v>
      </c>
      <c r="AZ120" s="105">
        <f t="shared" si="162"/>
        <v>0</v>
      </c>
      <c r="BA120" s="12">
        <f t="shared" si="141"/>
        <v>0</v>
      </c>
      <c r="BB120" s="12">
        <f t="shared" si="142"/>
        <v>0</v>
      </c>
      <c r="BC120" s="12">
        <f t="shared" si="143"/>
        <v>0</v>
      </c>
      <c r="BD120" s="12">
        <f t="shared" si="144"/>
        <v>0</v>
      </c>
      <c r="BE120" s="12">
        <f>IF(U89=3,1,0)</f>
        <v>0</v>
      </c>
      <c r="BF120" s="12">
        <f>IF(U89=2,1,0)</f>
        <v>0</v>
      </c>
      <c r="BG120" s="12">
        <f>IF(U89=1,1,0)</f>
        <v>0</v>
      </c>
      <c r="BH120" s="12">
        <f>IF(AND(U89=0,T89&lt;&gt;0),1,0)</f>
        <v>0</v>
      </c>
      <c r="BI120" s="14"/>
    </row>
    <row r="121" spans="1:61" ht="15" hidden="1" thickBot="1">
      <c r="A121" s="106"/>
      <c r="B121" s="137"/>
      <c r="C121" s="130"/>
      <c r="D121" s="234">
        <f t="shared" si="166"/>
        <v>0</v>
      </c>
      <c r="E121" s="230" t="str">
        <f>E18</f>
        <v>TV Rodenbach Youth</v>
      </c>
      <c r="F121" s="110"/>
      <c r="G121" s="111"/>
      <c r="H121" s="108"/>
      <c r="I121" s="109"/>
      <c r="J121" s="110"/>
      <c r="K121" s="111"/>
      <c r="L121" s="108"/>
      <c r="M121" s="109"/>
      <c r="N121" s="110"/>
      <c r="O121" s="111"/>
      <c r="P121" s="114" t="str">
        <f t="shared" si="163"/>
        <v/>
      </c>
      <c r="Q121" s="115" t="str">
        <f t="shared" si="150"/>
        <v/>
      </c>
      <c r="R121" s="114" t="str">
        <f t="shared" si="164"/>
        <v/>
      </c>
      <c r="S121" s="115" t="str">
        <f t="shared" si="151"/>
        <v/>
      </c>
      <c r="T121" s="103">
        <f t="shared" si="128"/>
        <v>0</v>
      </c>
      <c r="U121" s="104">
        <f t="shared" si="129"/>
        <v>0</v>
      </c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7" t="str">
        <f t="shared" ca="1" si="152"/>
        <v/>
      </c>
      <c r="AN121" s="367"/>
      <c r="AO121" s="368" t="str">
        <f t="shared" ca="1" si="165"/>
        <v/>
      </c>
      <c r="AP121" s="368"/>
      <c r="AQ121" s="105">
        <f t="shared" si="153"/>
        <v>0</v>
      </c>
      <c r="AR121" s="105">
        <f t="shared" si="154"/>
        <v>0</v>
      </c>
      <c r="AS121" s="14">
        <f t="shared" si="155"/>
        <v>0</v>
      </c>
      <c r="AT121" s="202">
        <f t="shared" si="156"/>
        <v>0</v>
      </c>
      <c r="AU121" s="105">
        <f t="shared" si="157"/>
        <v>0</v>
      </c>
      <c r="AV121" s="105">
        <f t="shared" si="158"/>
        <v>0</v>
      </c>
      <c r="AW121" s="14">
        <f t="shared" si="159"/>
        <v>0</v>
      </c>
      <c r="AX121" s="14">
        <f t="shared" si="160"/>
        <v>0</v>
      </c>
      <c r="AY121" s="105">
        <f t="shared" si="161"/>
        <v>0</v>
      </c>
      <c r="AZ121" s="105">
        <f t="shared" si="162"/>
        <v>0</v>
      </c>
      <c r="BA121" s="12">
        <f t="shared" si="141"/>
        <v>0</v>
      </c>
      <c r="BB121" s="12">
        <f t="shared" si="142"/>
        <v>0</v>
      </c>
      <c r="BC121" s="12">
        <f t="shared" si="143"/>
        <v>0</v>
      </c>
      <c r="BD121" s="12">
        <f t="shared" si="144"/>
        <v>0</v>
      </c>
      <c r="BE121" s="12">
        <f>IF(U100=3,1,0)</f>
        <v>0</v>
      </c>
      <c r="BF121" s="12">
        <f>IF(U100=2,1,0)</f>
        <v>0</v>
      </c>
      <c r="BG121" s="12">
        <f>IF(U100=1,1,0)</f>
        <v>0</v>
      </c>
      <c r="BH121" s="12">
        <f>IF(AND(U100=0,T100&lt;&gt;0),1,0)</f>
        <v>0</v>
      </c>
      <c r="BI121" s="14"/>
    </row>
    <row r="122" spans="1:61" ht="15" hidden="1" thickBot="1">
      <c r="A122" s="106"/>
      <c r="B122" s="137"/>
      <c r="C122" s="130"/>
      <c r="D122" s="234">
        <f t="shared" si="166"/>
        <v>0</v>
      </c>
      <c r="E122" s="230">
        <f>E21</f>
        <v>0</v>
      </c>
      <c r="F122" s="110"/>
      <c r="G122" s="111"/>
      <c r="H122" s="108"/>
      <c r="I122" s="109"/>
      <c r="J122" s="110"/>
      <c r="K122" s="111"/>
      <c r="L122" s="108"/>
      <c r="M122" s="109"/>
      <c r="N122" s="110"/>
      <c r="O122" s="111"/>
      <c r="P122" s="114" t="str">
        <f t="shared" si="163"/>
        <v/>
      </c>
      <c r="Q122" s="115" t="str">
        <f t="shared" si="150"/>
        <v/>
      </c>
      <c r="R122" s="114" t="str">
        <f t="shared" si="164"/>
        <v/>
      </c>
      <c r="S122" s="115" t="str">
        <f t="shared" si="151"/>
        <v/>
      </c>
      <c r="T122" s="103">
        <f t="shared" si="128"/>
        <v>0</v>
      </c>
      <c r="U122" s="104">
        <f t="shared" si="129"/>
        <v>0</v>
      </c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 t="str">
        <f t="shared" ca="1" si="152"/>
        <v/>
      </c>
      <c r="AN122" s="367"/>
      <c r="AO122" s="368" t="str">
        <f t="shared" ca="1" si="165"/>
        <v/>
      </c>
      <c r="AP122" s="368"/>
      <c r="AQ122" s="105">
        <f t="shared" si="153"/>
        <v>0</v>
      </c>
      <c r="AR122" s="105">
        <f t="shared" si="154"/>
        <v>0</v>
      </c>
      <c r="AS122" s="14">
        <f t="shared" si="155"/>
        <v>0</v>
      </c>
      <c r="AT122" s="202">
        <f t="shared" si="156"/>
        <v>0</v>
      </c>
      <c r="AU122" s="105">
        <f t="shared" si="157"/>
        <v>0</v>
      </c>
      <c r="AV122" s="105">
        <f t="shared" si="158"/>
        <v>0</v>
      </c>
      <c r="AW122" s="14">
        <f t="shared" si="159"/>
        <v>0</v>
      </c>
      <c r="AX122" s="14">
        <f t="shared" si="160"/>
        <v>0</v>
      </c>
      <c r="AY122" s="105">
        <f t="shared" si="161"/>
        <v>0</v>
      </c>
      <c r="AZ122" s="105">
        <f t="shared" si="162"/>
        <v>0</v>
      </c>
      <c r="BA122" s="12">
        <f t="shared" si="141"/>
        <v>0</v>
      </c>
      <c r="BB122" s="12">
        <f t="shared" si="142"/>
        <v>0</v>
      </c>
      <c r="BC122" s="12">
        <f t="shared" si="143"/>
        <v>0</v>
      </c>
      <c r="BD122" s="12">
        <f t="shared" si="144"/>
        <v>0</v>
      </c>
      <c r="BE122" s="12">
        <f>IF(U111=3,1,0)</f>
        <v>0</v>
      </c>
      <c r="BF122" s="12">
        <f>IF(U111=2,1,0)</f>
        <v>0</v>
      </c>
      <c r="BG122" s="12">
        <f>IF(U111=1,1,0)</f>
        <v>0</v>
      </c>
      <c r="BH122" s="12">
        <f>IF(AND(U111=0,T111&lt;&gt;0),1,0)</f>
        <v>0</v>
      </c>
      <c r="BI122" s="14"/>
    </row>
    <row r="123" spans="1:61" ht="15" hidden="1" thickBot="1">
      <c r="A123" s="106"/>
      <c r="B123" s="137"/>
      <c r="C123" s="130"/>
      <c r="D123" s="234">
        <f t="shared" si="166"/>
        <v>0</v>
      </c>
      <c r="E123" s="230">
        <f>E27</f>
        <v>0</v>
      </c>
      <c r="F123" s="110"/>
      <c r="G123" s="111"/>
      <c r="H123" s="108"/>
      <c r="I123" s="109"/>
      <c r="J123" s="110"/>
      <c r="K123" s="111"/>
      <c r="L123" s="108"/>
      <c r="M123" s="109"/>
      <c r="N123" s="110"/>
      <c r="O123" s="111"/>
      <c r="P123" s="114" t="str">
        <f t="shared" si="163"/>
        <v/>
      </c>
      <c r="Q123" s="115" t="str">
        <f t="shared" si="150"/>
        <v/>
      </c>
      <c r="R123" s="114" t="str">
        <f t="shared" si="164"/>
        <v/>
      </c>
      <c r="S123" s="115" t="str">
        <f t="shared" si="151"/>
        <v/>
      </c>
      <c r="T123" s="103">
        <f t="shared" si="128"/>
        <v>0</v>
      </c>
      <c r="U123" s="104">
        <f t="shared" si="129"/>
        <v>0</v>
      </c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7" t="str">
        <f t="shared" ca="1" si="152"/>
        <v/>
      </c>
      <c r="AN123" s="367"/>
      <c r="AO123" s="368" t="str">
        <f t="shared" ca="1" si="165"/>
        <v/>
      </c>
      <c r="AP123" s="368"/>
      <c r="AQ123" s="105">
        <f t="shared" si="153"/>
        <v>0</v>
      </c>
      <c r="AR123" s="105">
        <f t="shared" si="154"/>
        <v>0</v>
      </c>
      <c r="AS123" s="14">
        <f t="shared" si="155"/>
        <v>0</v>
      </c>
      <c r="AT123" s="202">
        <f t="shared" si="156"/>
        <v>0</v>
      </c>
      <c r="AU123" s="105">
        <f t="shared" si="157"/>
        <v>0</v>
      </c>
      <c r="AV123" s="105">
        <f t="shared" si="158"/>
        <v>0</v>
      </c>
      <c r="AW123" s="14">
        <f t="shared" si="159"/>
        <v>0</v>
      </c>
      <c r="AX123" s="14">
        <f t="shared" si="160"/>
        <v>0</v>
      </c>
      <c r="AY123" s="105">
        <f t="shared" si="161"/>
        <v>0</v>
      </c>
      <c r="AZ123" s="105">
        <f t="shared" si="162"/>
        <v>0</v>
      </c>
      <c r="BA123" s="12">
        <f t="shared" si="141"/>
        <v>0</v>
      </c>
      <c r="BB123" s="12">
        <f t="shared" si="142"/>
        <v>0</v>
      </c>
      <c r="BC123" s="12">
        <f t="shared" si="143"/>
        <v>0</v>
      </c>
      <c r="BD123" s="12">
        <f t="shared" si="144"/>
        <v>0</v>
      </c>
      <c r="BE123" s="12">
        <f>IF(U134=3,1,0)</f>
        <v>0</v>
      </c>
      <c r="BF123" s="12">
        <f>IF(U134=2,1,0)</f>
        <v>0</v>
      </c>
      <c r="BG123" s="12">
        <f>IF(U134=1,1,0)</f>
        <v>0</v>
      </c>
      <c r="BH123" s="12">
        <f>IF(AND(U134=0,T134&lt;&gt;0),1,0)</f>
        <v>0</v>
      </c>
      <c r="BI123" s="14"/>
    </row>
    <row r="124" spans="1:61" ht="15" hidden="1" thickBot="1">
      <c r="A124" s="106"/>
      <c r="B124" s="137"/>
      <c r="C124" s="130"/>
      <c r="D124" s="234">
        <f t="shared" si="166"/>
        <v>0</v>
      </c>
      <c r="E124" s="230">
        <f>E30</f>
        <v>0</v>
      </c>
      <c r="F124" s="110"/>
      <c r="G124" s="111"/>
      <c r="H124" s="108"/>
      <c r="I124" s="109"/>
      <c r="J124" s="110"/>
      <c r="K124" s="111"/>
      <c r="L124" s="108"/>
      <c r="M124" s="109"/>
      <c r="N124" s="110"/>
      <c r="O124" s="111"/>
      <c r="P124" s="114" t="str">
        <f t="shared" si="163"/>
        <v/>
      </c>
      <c r="Q124" s="115" t="str">
        <f t="shared" si="150"/>
        <v/>
      </c>
      <c r="R124" s="114" t="str">
        <f t="shared" si="164"/>
        <v/>
      </c>
      <c r="S124" s="115" t="str">
        <f t="shared" si="151"/>
        <v/>
      </c>
      <c r="T124" s="103">
        <f t="shared" si="128"/>
        <v>0</v>
      </c>
      <c r="U124" s="104">
        <f t="shared" si="129"/>
        <v>0</v>
      </c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7" t="str">
        <f t="shared" ca="1" si="152"/>
        <v/>
      </c>
      <c r="AN124" s="367"/>
      <c r="AO124" s="368" t="str">
        <f t="shared" ca="1" si="165"/>
        <v/>
      </c>
      <c r="AP124" s="368"/>
      <c r="AQ124" s="105">
        <f t="shared" si="153"/>
        <v>0</v>
      </c>
      <c r="AR124" s="105">
        <f t="shared" si="154"/>
        <v>0</v>
      </c>
      <c r="AS124" s="14">
        <f t="shared" si="155"/>
        <v>0</v>
      </c>
      <c r="AT124" s="202">
        <f t="shared" si="156"/>
        <v>0</v>
      </c>
      <c r="AU124" s="105">
        <f t="shared" si="157"/>
        <v>0</v>
      </c>
      <c r="AV124" s="105">
        <f t="shared" si="158"/>
        <v>0</v>
      </c>
      <c r="AW124" s="14">
        <f t="shared" si="159"/>
        <v>0</v>
      </c>
      <c r="AX124" s="14">
        <f t="shared" si="160"/>
        <v>0</v>
      </c>
      <c r="AY124" s="105">
        <f t="shared" si="161"/>
        <v>0</v>
      </c>
      <c r="AZ124" s="105">
        <f t="shared" si="162"/>
        <v>0</v>
      </c>
      <c r="BA124" s="12">
        <f t="shared" si="141"/>
        <v>0</v>
      </c>
      <c r="BB124" s="12">
        <f t="shared" si="142"/>
        <v>0</v>
      </c>
      <c r="BC124" s="12">
        <f t="shared" si="143"/>
        <v>0</v>
      </c>
      <c r="BD124" s="12">
        <f t="shared" si="144"/>
        <v>0</v>
      </c>
      <c r="BE124" s="12">
        <f>IF(U145=3,1,0)</f>
        <v>0</v>
      </c>
      <c r="BF124" s="12">
        <f>IF(U145=2,1,0)</f>
        <v>0</v>
      </c>
      <c r="BG124" s="12">
        <f>IF(U145=1,1,0)</f>
        <v>0</v>
      </c>
      <c r="BH124" s="12">
        <f>IF(AND(U145=0,T145&lt;&gt;0),1,0)</f>
        <v>0</v>
      </c>
      <c r="BI124" s="14"/>
    </row>
    <row r="125" spans="1:61" ht="15" hidden="1" thickBot="1">
      <c r="A125" s="116"/>
      <c r="B125" s="138"/>
      <c r="C125" s="131"/>
      <c r="D125" s="235">
        <f t="shared" si="166"/>
        <v>0</v>
      </c>
      <c r="E125" s="236">
        <f>E33</f>
        <v>0</v>
      </c>
      <c r="F125" s="120"/>
      <c r="G125" s="121"/>
      <c r="H125" s="118"/>
      <c r="I125" s="119"/>
      <c r="J125" s="120"/>
      <c r="K125" s="121"/>
      <c r="L125" s="118"/>
      <c r="M125" s="119"/>
      <c r="N125" s="120"/>
      <c r="O125" s="121"/>
      <c r="P125" s="124" t="str">
        <f t="shared" si="163"/>
        <v/>
      </c>
      <c r="Q125" s="125" t="str">
        <f t="shared" si="150"/>
        <v/>
      </c>
      <c r="R125" s="124" t="str">
        <f t="shared" si="164"/>
        <v/>
      </c>
      <c r="S125" s="125" t="str">
        <f t="shared" si="151"/>
        <v/>
      </c>
      <c r="T125" s="103">
        <f t="shared" si="128"/>
        <v>0</v>
      </c>
      <c r="U125" s="104">
        <f t="shared" si="129"/>
        <v>0</v>
      </c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70" t="str">
        <f t="shared" ca="1" si="152"/>
        <v/>
      </c>
      <c r="AN125" s="370"/>
      <c r="AO125" s="371" t="str">
        <f t="shared" ca="1" si="165"/>
        <v/>
      </c>
      <c r="AP125" s="371"/>
      <c r="AQ125" s="105">
        <f t="shared" si="153"/>
        <v>0</v>
      </c>
      <c r="AR125" s="105">
        <f t="shared" si="154"/>
        <v>0</v>
      </c>
      <c r="AS125" s="14">
        <f t="shared" si="155"/>
        <v>0</v>
      </c>
      <c r="AT125" s="202">
        <f t="shared" si="156"/>
        <v>0</v>
      </c>
      <c r="AU125" s="105">
        <f t="shared" si="157"/>
        <v>0</v>
      </c>
      <c r="AV125" s="105">
        <f t="shared" si="158"/>
        <v>0</v>
      </c>
      <c r="AW125" s="14">
        <f t="shared" si="159"/>
        <v>0</v>
      </c>
      <c r="AX125" s="14">
        <f t="shared" si="160"/>
        <v>0</v>
      </c>
      <c r="AY125" s="105">
        <f t="shared" si="161"/>
        <v>0</v>
      </c>
      <c r="AZ125" s="105">
        <f t="shared" si="162"/>
        <v>0</v>
      </c>
      <c r="BA125" s="12">
        <f t="shared" si="141"/>
        <v>0</v>
      </c>
      <c r="BB125" s="12">
        <f t="shared" si="142"/>
        <v>0</v>
      </c>
      <c r="BC125" s="12">
        <f t="shared" si="143"/>
        <v>0</v>
      </c>
      <c r="BD125" s="12">
        <f t="shared" si="144"/>
        <v>0</v>
      </c>
      <c r="BE125" s="12">
        <f>IF(U156=3,1,0)</f>
        <v>0</v>
      </c>
      <c r="BF125" s="12">
        <f>IF(U156=2,1,0)</f>
        <v>0</v>
      </c>
      <c r="BG125" s="12">
        <f>IF(U156=1,1,0)</f>
        <v>0</v>
      </c>
      <c r="BH125" s="12">
        <f>IF(AND(U156=0,T156&lt;&gt;0),1,0)</f>
        <v>0</v>
      </c>
      <c r="BI125" s="14"/>
    </row>
    <row r="126" spans="1:61" ht="15" hidden="1" thickBot="1">
      <c r="A126" s="13"/>
      <c r="C126" s="14"/>
      <c r="D126" s="218"/>
      <c r="E126" s="218"/>
      <c r="T126" s="103">
        <f t="shared" si="128"/>
        <v>0</v>
      </c>
      <c r="U126" s="104">
        <f t="shared" si="129"/>
        <v>0</v>
      </c>
      <c r="V126" s="126"/>
      <c r="W126" s="126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Q126" s="105"/>
      <c r="AR126" s="105"/>
      <c r="AS126" s="14"/>
      <c r="AU126" s="105"/>
      <c r="AV126" s="105"/>
      <c r="AW126" s="14"/>
      <c r="AX126" s="14"/>
      <c r="AY126" s="105"/>
      <c r="AZ126" s="105"/>
      <c r="BA126" s="128">
        <f t="shared" ref="BA126:BH126" si="167">SUM(BA116:BA125)</f>
        <v>0</v>
      </c>
      <c r="BB126" s="128">
        <f t="shared" si="167"/>
        <v>0</v>
      </c>
      <c r="BC126" s="128">
        <f t="shared" si="167"/>
        <v>0</v>
      </c>
      <c r="BD126" s="128">
        <f t="shared" si="167"/>
        <v>0</v>
      </c>
      <c r="BE126" s="128">
        <f t="shared" si="167"/>
        <v>0</v>
      </c>
      <c r="BF126" s="128">
        <f t="shared" si="167"/>
        <v>0</v>
      </c>
      <c r="BG126" s="128">
        <f t="shared" si="167"/>
        <v>0</v>
      </c>
      <c r="BH126" s="128">
        <f t="shared" si="167"/>
        <v>0</v>
      </c>
      <c r="BI126" s="14">
        <f>SUM(BA126:BH126)</f>
        <v>0</v>
      </c>
    </row>
    <row r="127" spans="1:61" ht="15" hidden="1" thickBot="1">
      <c r="A127" s="93"/>
      <c r="B127" s="136"/>
      <c r="C127" s="129"/>
      <c r="D127" s="233">
        <f>E27</f>
        <v>0</v>
      </c>
      <c r="E127" s="228" t="str">
        <f>E3</f>
        <v>Erlenbach/Morlautern</v>
      </c>
      <c r="F127" s="97"/>
      <c r="G127" s="98"/>
      <c r="H127" s="95"/>
      <c r="I127" s="96"/>
      <c r="J127" s="97"/>
      <c r="K127" s="98"/>
      <c r="L127" s="95"/>
      <c r="M127" s="96"/>
      <c r="N127" s="97"/>
      <c r="O127" s="98"/>
      <c r="P127" s="101" t="str">
        <f>IF(F127="","",F127+H127+J127+L127+N127)</f>
        <v/>
      </c>
      <c r="Q127" s="102" t="str">
        <f t="shared" ref="Q127:Q136" si="168">IF(G127="","",G127+I127+K127+M127+O127)</f>
        <v/>
      </c>
      <c r="R127" s="101" t="str">
        <f>IF(F127="","",AQ127+AS127+AU127+AW127+AY127)</f>
        <v/>
      </c>
      <c r="S127" s="102" t="str">
        <f t="shared" ref="S127:S136" si="169">IF(G127="","",AR127+AT127+AV127+AX127+AZ127)</f>
        <v/>
      </c>
      <c r="T127" s="103">
        <f t="shared" si="128"/>
        <v>0</v>
      </c>
      <c r="U127" s="104">
        <f t="shared" si="129"/>
        <v>0</v>
      </c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4" t="str">
        <f t="shared" ref="AM127:AM136" ca="1" si="170">IF(U127&lt;&gt;"","",IF(C127&lt;&gt;"","verlegt",IF(B127&lt;TODAY(),"offen","")))</f>
        <v/>
      </c>
      <c r="AN127" s="374"/>
      <c r="AO127" s="375" t="str">
        <f ca="1">IF(U127&lt;&gt;"","",IF(C127="","",IF(C127&lt;TODAY(),"offen","")))</f>
        <v/>
      </c>
      <c r="AP127" s="375"/>
      <c r="AQ127" s="105">
        <f t="shared" ref="AQ127:AQ136" si="171">IF(F127&gt;G127,1,0)</f>
        <v>0</v>
      </c>
      <c r="AR127" s="105">
        <f t="shared" ref="AR127:AR136" si="172">IF(G127&gt;F127,1,0)</f>
        <v>0</v>
      </c>
      <c r="AS127" s="14">
        <f t="shared" ref="AS127:AS136" si="173">IF(H127&gt;I127,1,0)</f>
        <v>0</v>
      </c>
      <c r="AT127" s="202">
        <f t="shared" ref="AT127:AT136" si="174">IF(I127&gt;H127,1,0)</f>
        <v>0</v>
      </c>
      <c r="AU127" s="105">
        <f t="shared" ref="AU127:AU136" si="175">IF(J127&gt;K127,1,0)</f>
        <v>0</v>
      </c>
      <c r="AV127" s="105">
        <f t="shared" ref="AV127:AV136" si="176">IF(K127&gt;J127,1,0)</f>
        <v>0</v>
      </c>
      <c r="AW127" s="14">
        <f t="shared" ref="AW127:AW136" si="177">IF(L127&gt;M127,1,0)</f>
        <v>0</v>
      </c>
      <c r="AX127" s="14">
        <f t="shared" ref="AX127:AX136" si="178">IF(M127&gt;L127,1,0)</f>
        <v>0</v>
      </c>
      <c r="AY127" s="105">
        <f t="shared" ref="AY127:AY136" si="179">IF(N127&gt;O127,1,0)</f>
        <v>0</v>
      </c>
      <c r="AZ127" s="105">
        <f t="shared" ref="AZ127:AZ136" si="180">IF(O127&gt;N127,1,0)</f>
        <v>0</v>
      </c>
      <c r="BA127" s="12">
        <f t="shared" si="141"/>
        <v>0</v>
      </c>
      <c r="BB127" s="12">
        <f t="shared" si="142"/>
        <v>0</v>
      </c>
      <c r="BC127" s="12">
        <f t="shared" si="143"/>
        <v>0</v>
      </c>
      <c r="BD127" s="12">
        <f t="shared" si="144"/>
        <v>0</v>
      </c>
      <c r="BE127" s="12">
        <f>IF(U46=3,1,0)</f>
        <v>0</v>
      </c>
      <c r="BF127" s="12">
        <f>IF(U46=2,1,0)</f>
        <v>0</v>
      </c>
      <c r="BG127" s="12">
        <f>IF(U46=1,1,0)</f>
        <v>0</v>
      </c>
      <c r="BH127" s="12">
        <f>IF(AND(U46=0,T46&lt;&gt;0),1,0)</f>
        <v>0</v>
      </c>
      <c r="BI127" s="14"/>
    </row>
    <row r="128" spans="1:61" ht="15" hidden="1" thickBot="1">
      <c r="A128" s="106"/>
      <c r="B128" s="137"/>
      <c r="C128" s="130"/>
      <c r="D128" s="234">
        <f>D127</f>
        <v>0</v>
      </c>
      <c r="E128" s="230" t="str">
        <f>E6</f>
        <v>TuS Kriegsfeld</v>
      </c>
      <c r="F128" s="110"/>
      <c r="G128" s="111"/>
      <c r="H128" s="108"/>
      <c r="I128" s="109"/>
      <c r="J128" s="110"/>
      <c r="K128" s="111"/>
      <c r="L128" s="108"/>
      <c r="M128" s="109"/>
      <c r="N128" s="110"/>
      <c r="O128" s="111"/>
      <c r="P128" s="114" t="str">
        <f t="shared" ref="P128:P136" si="181">IF(F128="","",F128+H128+J128+L128+N128)</f>
        <v/>
      </c>
      <c r="Q128" s="115" t="str">
        <f t="shared" si="168"/>
        <v/>
      </c>
      <c r="R128" s="114" t="str">
        <f t="shared" ref="R128:R136" si="182">IF(F128="","",AQ128+AS128+AU128+AW128+AY128)</f>
        <v/>
      </c>
      <c r="S128" s="115" t="str">
        <f t="shared" si="169"/>
        <v/>
      </c>
      <c r="T128" s="103">
        <f t="shared" si="128"/>
        <v>0</v>
      </c>
      <c r="U128" s="104">
        <f t="shared" si="129"/>
        <v>0</v>
      </c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7" t="str">
        <f t="shared" ca="1" si="170"/>
        <v/>
      </c>
      <c r="AN128" s="367"/>
      <c r="AO128" s="368" t="str">
        <f t="shared" ref="AO128:AO136" ca="1" si="183">IF(U128&lt;&gt;"","",IF(C128="","",IF(C128&lt;TODAY(),"offen","")))</f>
        <v/>
      </c>
      <c r="AP128" s="368"/>
      <c r="AQ128" s="105">
        <f t="shared" si="171"/>
        <v>0</v>
      </c>
      <c r="AR128" s="105">
        <f t="shared" si="172"/>
        <v>0</v>
      </c>
      <c r="AS128" s="14">
        <f t="shared" si="173"/>
        <v>0</v>
      </c>
      <c r="AT128" s="202">
        <f t="shared" si="174"/>
        <v>0</v>
      </c>
      <c r="AU128" s="105">
        <f t="shared" si="175"/>
        <v>0</v>
      </c>
      <c r="AV128" s="105">
        <f t="shared" si="176"/>
        <v>0</v>
      </c>
      <c r="AW128" s="14">
        <f t="shared" si="177"/>
        <v>0</v>
      </c>
      <c r="AX128" s="14">
        <f t="shared" si="178"/>
        <v>0</v>
      </c>
      <c r="AY128" s="105">
        <f t="shared" si="179"/>
        <v>0</v>
      </c>
      <c r="AZ128" s="105">
        <f t="shared" si="180"/>
        <v>0</v>
      </c>
      <c r="BA128" s="12">
        <f t="shared" si="141"/>
        <v>0</v>
      </c>
      <c r="BB128" s="12">
        <f t="shared" si="142"/>
        <v>0</v>
      </c>
      <c r="BC128" s="12">
        <f t="shared" si="143"/>
        <v>0</v>
      </c>
      <c r="BD128" s="12">
        <f t="shared" si="144"/>
        <v>0</v>
      </c>
      <c r="BE128" s="12">
        <f>IF(U57=3,1,0)</f>
        <v>0</v>
      </c>
      <c r="BF128" s="12">
        <f>IF(U57=2,1,0)</f>
        <v>0</v>
      </c>
      <c r="BG128" s="12">
        <f>IF(U57=1,1,0)</f>
        <v>0</v>
      </c>
      <c r="BH128" s="12">
        <f>IF(AND(U57=0,T57&lt;&gt;0),1,0)</f>
        <v>0</v>
      </c>
      <c r="BI128" s="14"/>
    </row>
    <row r="129" spans="1:61" ht="15" hidden="1" thickBot="1">
      <c r="A129" s="106"/>
      <c r="B129" s="137"/>
      <c r="C129" s="130"/>
      <c r="D129" s="234">
        <f t="shared" ref="D129:D136" si="184">D128</f>
        <v>0</v>
      </c>
      <c r="E129" s="230" t="str">
        <f>E9</f>
        <v>SV Miesau</v>
      </c>
      <c r="F129" s="110"/>
      <c r="G129" s="111"/>
      <c r="H129" s="108"/>
      <c r="I129" s="109"/>
      <c r="J129" s="110"/>
      <c r="K129" s="111"/>
      <c r="L129" s="108"/>
      <c r="M129" s="109"/>
      <c r="N129" s="110"/>
      <c r="O129" s="111"/>
      <c r="P129" s="114" t="str">
        <f t="shared" si="181"/>
        <v/>
      </c>
      <c r="Q129" s="115" t="str">
        <f t="shared" si="168"/>
        <v/>
      </c>
      <c r="R129" s="114" t="str">
        <f t="shared" si="182"/>
        <v/>
      </c>
      <c r="S129" s="115" t="str">
        <f t="shared" si="169"/>
        <v/>
      </c>
      <c r="T129" s="103">
        <f t="shared" si="128"/>
        <v>0</v>
      </c>
      <c r="U129" s="104">
        <f t="shared" si="129"/>
        <v>0</v>
      </c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7" t="str">
        <f t="shared" ca="1" si="170"/>
        <v/>
      </c>
      <c r="AN129" s="367"/>
      <c r="AO129" s="368" t="str">
        <f t="shared" ca="1" si="183"/>
        <v/>
      </c>
      <c r="AP129" s="368"/>
      <c r="AQ129" s="105">
        <f t="shared" si="171"/>
        <v>0</v>
      </c>
      <c r="AR129" s="105">
        <f t="shared" si="172"/>
        <v>0</v>
      </c>
      <c r="AS129" s="14">
        <f t="shared" si="173"/>
        <v>0</v>
      </c>
      <c r="AT129" s="202">
        <f t="shared" si="174"/>
        <v>0</v>
      </c>
      <c r="AU129" s="105">
        <f t="shared" si="175"/>
        <v>0</v>
      </c>
      <c r="AV129" s="105">
        <f t="shared" si="176"/>
        <v>0</v>
      </c>
      <c r="AW129" s="14">
        <f t="shared" si="177"/>
        <v>0</v>
      </c>
      <c r="AX129" s="14">
        <f t="shared" si="178"/>
        <v>0</v>
      </c>
      <c r="AY129" s="105">
        <f t="shared" si="179"/>
        <v>0</v>
      </c>
      <c r="AZ129" s="105">
        <f t="shared" si="180"/>
        <v>0</v>
      </c>
      <c r="BA129" s="12">
        <f t="shared" si="141"/>
        <v>0</v>
      </c>
      <c r="BB129" s="12">
        <f t="shared" si="142"/>
        <v>0</v>
      </c>
      <c r="BC129" s="12">
        <f t="shared" si="143"/>
        <v>0</v>
      </c>
      <c r="BD129" s="12">
        <f t="shared" si="144"/>
        <v>0</v>
      </c>
      <c r="BE129" s="12">
        <f>IF(U68=3,1,0)</f>
        <v>0</v>
      </c>
      <c r="BF129" s="12">
        <f>IF(U68=2,1,0)</f>
        <v>0</v>
      </c>
      <c r="BG129" s="12">
        <f>IF(U68=1,1,0)</f>
        <v>0</v>
      </c>
      <c r="BH129" s="12">
        <f>IF(AND(U68=0,T68&lt;&gt;0),1,0)</f>
        <v>0</v>
      </c>
      <c r="BI129" s="14"/>
    </row>
    <row r="130" spans="1:61" ht="15" hidden="1" thickBot="1">
      <c r="A130" s="106"/>
      <c r="B130" s="137"/>
      <c r="C130" s="130"/>
      <c r="D130" s="234">
        <f t="shared" si="184"/>
        <v>0</v>
      </c>
      <c r="E130" s="230" t="str">
        <f>E12</f>
        <v>Niederk./Morbach/Heiligenm.</v>
      </c>
      <c r="F130" s="110"/>
      <c r="G130" s="111"/>
      <c r="H130" s="108"/>
      <c r="I130" s="109"/>
      <c r="J130" s="110"/>
      <c r="K130" s="111"/>
      <c r="L130" s="108"/>
      <c r="M130" s="109"/>
      <c r="N130" s="110"/>
      <c r="O130" s="111"/>
      <c r="P130" s="114" t="str">
        <f t="shared" si="181"/>
        <v/>
      </c>
      <c r="Q130" s="115" t="str">
        <f t="shared" si="168"/>
        <v/>
      </c>
      <c r="R130" s="114" t="str">
        <f t="shared" si="182"/>
        <v/>
      </c>
      <c r="S130" s="115" t="str">
        <f t="shared" si="169"/>
        <v/>
      </c>
      <c r="T130" s="103">
        <f t="shared" si="128"/>
        <v>0</v>
      </c>
      <c r="U130" s="104">
        <f t="shared" si="129"/>
        <v>0</v>
      </c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72" t="str">
        <f t="shared" ca="1" si="170"/>
        <v/>
      </c>
      <c r="AN130" s="372"/>
      <c r="AO130" s="368" t="str">
        <f t="shared" ca="1" si="183"/>
        <v/>
      </c>
      <c r="AP130" s="368"/>
      <c r="AQ130" s="105">
        <f t="shared" si="171"/>
        <v>0</v>
      </c>
      <c r="AR130" s="105">
        <f t="shared" si="172"/>
        <v>0</v>
      </c>
      <c r="AS130" s="14">
        <f t="shared" si="173"/>
        <v>0</v>
      </c>
      <c r="AT130" s="202">
        <f t="shared" si="174"/>
        <v>0</v>
      </c>
      <c r="AU130" s="105">
        <f t="shared" si="175"/>
        <v>0</v>
      </c>
      <c r="AV130" s="105">
        <f t="shared" si="176"/>
        <v>0</v>
      </c>
      <c r="AW130" s="14">
        <f t="shared" si="177"/>
        <v>0</v>
      </c>
      <c r="AX130" s="14">
        <f t="shared" si="178"/>
        <v>0</v>
      </c>
      <c r="AY130" s="105">
        <f t="shared" si="179"/>
        <v>0</v>
      </c>
      <c r="AZ130" s="105">
        <f t="shared" si="180"/>
        <v>0</v>
      </c>
      <c r="BA130" s="12">
        <f t="shared" si="141"/>
        <v>0</v>
      </c>
      <c r="BB130" s="12">
        <f t="shared" si="142"/>
        <v>0</v>
      </c>
      <c r="BC130" s="12">
        <f t="shared" si="143"/>
        <v>0</v>
      </c>
      <c r="BD130" s="12">
        <f t="shared" si="144"/>
        <v>0</v>
      </c>
      <c r="BE130" s="12">
        <f>IF(U79=3,1,0)</f>
        <v>0</v>
      </c>
      <c r="BF130" s="12">
        <f>IF(U79=2,1,0)</f>
        <v>0</v>
      </c>
      <c r="BG130" s="12">
        <f>IF(U79=1,1,0)</f>
        <v>0</v>
      </c>
      <c r="BH130" s="12">
        <f>IF(AND(U79=0,T79&lt;&gt;0),1,0)</f>
        <v>0</v>
      </c>
      <c r="BI130" s="14"/>
    </row>
    <row r="131" spans="1:61" ht="15" hidden="1" thickBot="1">
      <c r="A131" s="106"/>
      <c r="B131" s="137"/>
      <c r="C131" s="130"/>
      <c r="D131" s="234">
        <f t="shared" si="184"/>
        <v>0</v>
      </c>
      <c r="E131" s="230" t="str">
        <f>E15</f>
        <v>Rodenbach/Weilerbach</v>
      </c>
      <c r="F131" s="110"/>
      <c r="G131" s="111"/>
      <c r="H131" s="108"/>
      <c r="I131" s="109"/>
      <c r="J131" s="110"/>
      <c r="K131" s="111"/>
      <c r="L131" s="108"/>
      <c r="M131" s="109"/>
      <c r="N131" s="110"/>
      <c r="O131" s="111"/>
      <c r="P131" s="114" t="str">
        <f t="shared" si="181"/>
        <v/>
      </c>
      <c r="Q131" s="115" t="str">
        <f t="shared" si="168"/>
        <v/>
      </c>
      <c r="R131" s="114" t="str">
        <f t="shared" si="182"/>
        <v/>
      </c>
      <c r="S131" s="115" t="str">
        <f t="shared" si="169"/>
        <v/>
      </c>
      <c r="T131" s="103">
        <f t="shared" si="128"/>
        <v>0</v>
      </c>
      <c r="U131" s="104">
        <f t="shared" si="129"/>
        <v>0</v>
      </c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7" t="str">
        <f t="shared" ca="1" si="170"/>
        <v/>
      </c>
      <c r="AN131" s="367"/>
      <c r="AO131" s="368" t="str">
        <f t="shared" ca="1" si="183"/>
        <v/>
      </c>
      <c r="AP131" s="368"/>
      <c r="AQ131" s="105">
        <f t="shared" si="171"/>
        <v>0</v>
      </c>
      <c r="AR131" s="105">
        <f t="shared" si="172"/>
        <v>0</v>
      </c>
      <c r="AS131" s="14">
        <f t="shared" si="173"/>
        <v>0</v>
      </c>
      <c r="AT131" s="202">
        <f t="shared" si="174"/>
        <v>0</v>
      </c>
      <c r="AU131" s="105">
        <f t="shared" si="175"/>
        <v>0</v>
      </c>
      <c r="AV131" s="105">
        <f t="shared" si="176"/>
        <v>0</v>
      </c>
      <c r="AW131" s="14">
        <f t="shared" si="177"/>
        <v>0</v>
      </c>
      <c r="AX131" s="14">
        <f t="shared" si="178"/>
        <v>0</v>
      </c>
      <c r="AY131" s="105">
        <f t="shared" si="179"/>
        <v>0</v>
      </c>
      <c r="AZ131" s="105">
        <f t="shared" si="180"/>
        <v>0</v>
      </c>
      <c r="BA131" s="12">
        <f t="shared" si="141"/>
        <v>0</v>
      </c>
      <c r="BB131" s="12">
        <f t="shared" si="142"/>
        <v>0</v>
      </c>
      <c r="BC131" s="12">
        <f t="shared" si="143"/>
        <v>0</v>
      </c>
      <c r="BD131" s="12">
        <f t="shared" si="144"/>
        <v>0</v>
      </c>
      <c r="BE131" s="12">
        <f>IF(U90=3,1,0)</f>
        <v>0</v>
      </c>
      <c r="BF131" s="12">
        <f>IF(U90=2,1,0)</f>
        <v>0</v>
      </c>
      <c r="BG131" s="12">
        <f>IF(U90=1,1,0)</f>
        <v>0</v>
      </c>
      <c r="BH131" s="12">
        <f>IF(AND(U90=0,T90&lt;&gt;0),1,0)</f>
        <v>0</v>
      </c>
      <c r="BI131" s="14"/>
    </row>
    <row r="132" spans="1:61" ht="15" hidden="1" thickBot="1">
      <c r="A132" s="106"/>
      <c r="B132" s="137"/>
      <c r="C132" s="130"/>
      <c r="D132" s="234">
        <f t="shared" si="184"/>
        <v>0</v>
      </c>
      <c r="E132" s="230" t="str">
        <f>E18</f>
        <v>TV Rodenbach Youth</v>
      </c>
      <c r="F132" s="110"/>
      <c r="G132" s="111"/>
      <c r="H132" s="108"/>
      <c r="I132" s="109"/>
      <c r="J132" s="110"/>
      <c r="K132" s="111"/>
      <c r="L132" s="108"/>
      <c r="M132" s="109"/>
      <c r="N132" s="110"/>
      <c r="O132" s="111"/>
      <c r="P132" s="114" t="str">
        <f t="shared" si="181"/>
        <v/>
      </c>
      <c r="Q132" s="115" t="str">
        <f t="shared" si="168"/>
        <v/>
      </c>
      <c r="R132" s="114" t="str">
        <f t="shared" si="182"/>
        <v/>
      </c>
      <c r="S132" s="115" t="str">
        <f t="shared" si="169"/>
        <v/>
      </c>
      <c r="T132" s="103">
        <f t="shared" si="128"/>
        <v>0</v>
      </c>
      <c r="U132" s="104">
        <f t="shared" si="129"/>
        <v>0</v>
      </c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7" t="str">
        <f t="shared" ca="1" si="170"/>
        <v/>
      </c>
      <c r="AN132" s="367"/>
      <c r="AO132" s="368" t="str">
        <f t="shared" ca="1" si="183"/>
        <v/>
      </c>
      <c r="AP132" s="368"/>
      <c r="AQ132" s="105">
        <f t="shared" si="171"/>
        <v>0</v>
      </c>
      <c r="AR132" s="105">
        <f t="shared" si="172"/>
        <v>0</v>
      </c>
      <c r="AS132" s="14">
        <f t="shared" si="173"/>
        <v>0</v>
      </c>
      <c r="AT132" s="202">
        <f t="shared" si="174"/>
        <v>0</v>
      </c>
      <c r="AU132" s="105">
        <f t="shared" si="175"/>
        <v>0</v>
      </c>
      <c r="AV132" s="105">
        <f t="shared" si="176"/>
        <v>0</v>
      </c>
      <c r="AW132" s="14">
        <f t="shared" si="177"/>
        <v>0</v>
      </c>
      <c r="AX132" s="14">
        <f t="shared" si="178"/>
        <v>0</v>
      </c>
      <c r="AY132" s="105">
        <f t="shared" si="179"/>
        <v>0</v>
      </c>
      <c r="AZ132" s="105">
        <f t="shared" si="180"/>
        <v>0</v>
      </c>
      <c r="BA132" s="12">
        <f t="shared" si="141"/>
        <v>0</v>
      </c>
      <c r="BB132" s="12">
        <f t="shared" si="142"/>
        <v>0</v>
      </c>
      <c r="BC132" s="12">
        <f t="shared" si="143"/>
        <v>0</v>
      </c>
      <c r="BD132" s="12">
        <f t="shared" si="144"/>
        <v>0</v>
      </c>
      <c r="BE132" s="12">
        <f>IF(U101=3,1,0)</f>
        <v>0</v>
      </c>
      <c r="BF132" s="12">
        <f>IF(U101=2,1,0)</f>
        <v>0</v>
      </c>
      <c r="BG132" s="12">
        <f>IF(U101=1,1,0)</f>
        <v>0</v>
      </c>
      <c r="BH132" s="12">
        <f>IF(AND(U101=0,T101&lt;&gt;0),1,0)</f>
        <v>0</v>
      </c>
      <c r="BI132" s="14"/>
    </row>
    <row r="133" spans="1:61" ht="15" hidden="1" thickBot="1">
      <c r="A133" s="106"/>
      <c r="B133" s="137"/>
      <c r="C133" s="130"/>
      <c r="D133" s="234">
        <f t="shared" si="184"/>
        <v>0</v>
      </c>
      <c r="E133" s="230">
        <f>E21</f>
        <v>0</v>
      </c>
      <c r="F133" s="110"/>
      <c r="G133" s="111"/>
      <c r="H133" s="108"/>
      <c r="I133" s="109"/>
      <c r="J133" s="110"/>
      <c r="K133" s="111"/>
      <c r="L133" s="108"/>
      <c r="M133" s="109"/>
      <c r="N133" s="110"/>
      <c r="O133" s="111"/>
      <c r="P133" s="114" t="str">
        <f t="shared" si="181"/>
        <v/>
      </c>
      <c r="Q133" s="115" t="str">
        <f t="shared" si="168"/>
        <v/>
      </c>
      <c r="R133" s="114" t="str">
        <f t="shared" si="182"/>
        <v/>
      </c>
      <c r="S133" s="115" t="str">
        <f t="shared" si="169"/>
        <v/>
      </c>
      <c r="T133" s="103">
        <f t="shared" si="128"/>
        <v>0</v>
      </c>
      <c r="U133" s="104">
        <f t="shared" si="129"/>
        <v>0</v>
      </c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7" t="str">
        <f t="shared" ca="1" si="170"/>
        <v/>
      </c>
      <c r="AN133" s="367"/>
      <c r="AO133" s="368" t="str">
        <f t="shared" ca="1" si="183"/>
        <v/>
      </c>
      <c r="AP133" s="368"/>
      <c r="AQ133" s="105">
        <f t="shared" si="171"/>
        <v>0</v>
      </c>
      <c r="AR133" s="105">
        <f t="shared" si="172"/>
        <v>0</v>
      </c>
      <c r="AS133" s="14">
        <f t="shared" si="173"/>
        <v>0</v>
      </c>
      <c r="AT133" s="202">
        <f t="shared" si="174"/>
        <v>0</v>
      </c>
      <c r="AU133" s="105">
        <f t="shared" si="175"/>
        <v>0</v>
      </c>
      <c r="AV133" s="105">
        <f t="shared" si="176"/>
        <v>0</v>
      </c>
      <c r="AW133" s="14">
        <f t="shared" si="177"/>
        <v>0</v>
      </c>
      <c r="AX133" s="14">
        <f t="shared" si="178"/>
        <v>0</v>
      </c>
      <c r="AY133" s="105">
        <f t="shared" si="179"/>
        <v>0</v>
      </c>
      <c r="AZ133" s="105">
        <f t="shared" si="180"/>
        <v>0</v>
      </c>
      <c r="BA133" s="12">
        <f t="shared" si="141"/>
        <v>0</v>
      </c>
      <c r="BB133" s="12">
        <f t="shared" si="142"/>
        <v>0</v>
      </c>
      <c r="BC133" s="12">
        <f t="shared" si="143"/>
        <v>0</v>
      </c>
      <c r="BD133" s="12">
        <f t="shared" si="144"/>
        <v>0</v>
      </c>
      <c r="BE133" s="12">
        <f>IF(U112=3,1,0)</f>
        <v>0</v>
      </c>
      <c r="BF133" s="12">
        <f>IF(U112=2,1,0)</f>
        <v>0</v>
      </c>
      <c r="BG133" s="12">
        <f>IF(U112=1,1,0)</f>
        <v>0</v>
      </c>
      <c r="BH133" s="12">
        <f>IF(AND(U112=0,T112&lt;&gt;0),1,0)</f>
        <v>0</v>
      </c>
      <c r="BI133" s="14"/>
    </row>
    <row r="134" spans="1:61" ht="15" hidden="1" thickBot="1">
      <c r="A134" s="106"/>
      <c r="B134" s="137"/>
      <c r="C134" s="130"/>
      <c r="D134" s="234">
        <f t="shared" si="184"/>
        <v>0</v>
      </c>
      <c r="E134" s="230">
        <f>E24</f>
        <v>0</v>
      </c>
      <c r="F134" s="110"/>
      <c r="G134" s="111"/>
      <c r="H134" s="108"/>
      <c r="I134" s="109"/>
      <c r="J134" s="110"/>
      <c r="K134" s="111"/>
      <c r="L134" s="108"/>
      <c r="M134" s="109"/>
      <c r="N134" s="110"/>
      <c r="O134" s="111"/>
      <c r="P134" s="114" t="str">
        <f t="shared" si="181"/>
        <v/>
      </c>
      <c r="Q134" s="115" t="str">
        <f t="shared" si="168"/>
        <v/>
      </c>
      <c r="R134" s="114" t="str">
        <f t="shared" si="182"/>
        <v/>
      </c>
      <c r="S134" s="115" t="str">
        <f t="shared" si="169"/>
        <v/>
      </c>
      <c r="T134" s="103">
        <f t="shared" si="128"/>
        <v>0</v>
      </c>
      <c r="U134" s="104">
        <f t="shared" si="129"/>
        <v>0</v>
      </c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7" t="str">
        <f t="shared" ca="1" si="170"/>
        <v/>
      </c>
      <c r="AN134" s="367"/>
      <c r="AO134" s="368" t="str">
        <f t="shared" ca="1" si="183"/>
        <v/>
      </c>
      <c r="AP134" s="368"/>
      <c r="AQ134" s="105">
        <f t="shared" si="171"/>
        <v>0</v>
      </c>
      <c r="AR134" s="105">
        <f t="shared" si="172"/>
        <v>0</v>
      </c>
      <c r="AS134" s="14">
        <f t="shared" si="173"/>
        <v>0</v>
      </c>
      <c r="AT134" s="202">
        <f t="shared" si="174"/>
        <v>0</v>
      </c>
      <c r="AU134" s="105">
        <f t="shared" si="175"/>
        <v>0</v>
      </c>
      <c r="AV134" s="105">
        <f t="shared" si="176"/>
        <v>0</v>
      </c>
      <c r="AW134" s="14">
        <f t="shared" si="177"/>
        <v>0</v>
      </c>
      <c r="AX134" s="14">
        <f t="shared" si="178"/>
        <v>0</v>
      </c>
      <c r="AY134" s="105">
        <f t="shared" si="179"/>
        <v>0</v>
      </c>
      <c r="AZ134" s="105">
        <f t="shared" si="180"/>
        <v>0</v>
      </c>
      <c r="BA134" s="12">
        <f t="shared" si="141"/>
        <v>0</v>
      </c>
      <c r="BB134" s="12">
        <f t="shared" si="142"/>
        <v>0</v>
      </c>
      <c r="BC134" s="12">
        <f t="shared" si="143"/>
        <v>0</v>
      </c>
      <c r="BD134" s="12">
        <f t="shared" si="144"/>
        <v>0</v>
      </c>
      <c r="BE134" s="12">
        <f>IF(U123=3,1,0)</f>
        <v>0</v>
      </c>
      <c r="BF134" s="12">
        <f>IF(U123=2,1,0)</f>
        <v>0</v>
      </c>
      <c r="BG134" s="12">
        <f>IF(U123=1,1,0)</f>
        <v>0</v>
      </c>
      <c r="BH134" s="12">
        <f>IF(AND(U123=0,T123&lt;&gt;0),1,0)</f>
        <v>0</v>
      </c>
      <c r="BI134" s="14"/>
    </row>
    <row r="135" spans="1:61" ht="15" hidden="1" thickBot="1">
      <c r="A135" s="106"/>
      <c r="B135" s="137"/>
      <c r="C135" s="130"/>
      <c r="D135" s="234">
        <f t="shared" si="184"/>
        <v>0</v>
      </c>
      <c r="E135" s="230">
        <f>E30</f>
        <v>0</v>
      </c>
      <c r="F135" s="110"/>
      <c r="G135" s="111"/>
      <c r="H135" s="108"/>
      <c r="I135" s="109"/>
      <c r="J135" s="110"/>
      <c r="K135" s="111"/>
      <c r="L135" s="108"/>
      <c r="M135" s="109"/>
      <c r="N135" s="110"/>
      <c r="O135" s="111"/>
      <c r="P135" s="114" t="str">
        <f t="shared" si="181"/>
        <v/>
      </c>
      <c r="Q135" s="115" t="str">
        <f t="shared" si="168"/>
        <v/>
      </c>
      <c r="R135" s="114" t="str">
        <f t="shared" si="182"/>
        <v/>
      </c>
      <c r="S135" s="115" t="str">
        <f t="shared" si="169"/>
        <v/>
      </c>
      <c r="T135" s="103">
        <f t="shared" si="128"/>
        <v>0</v>
      </c>
      <c r="U135" s="104">
        <f t="shared" si="129"/>
        <v>0</v>
      </c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7" t="str">
        <f t="shared" ca="1" si="170"/>
        <v/>
      </c>
      <c r="AN135" s="367"/>
      <c r="AO135" s="368" t="str">
        <f t="shared" ca="1" si="183"/>
        <v/>
      </c>
      <c r="AP135" s="368"/>
      <c r="AQ135" s="105">
        <f t="shared" si="171"/>
        <v>0</v>
      </c>
      <c r="AR135" s="105">
        <f t="shared" si="172"/>
        <v>0</v>
      </c>
      <c r="AS135" s="14">
        <f t="shared" si="173"/>
        <v>0</v>
      </c>
      <c r="AT135" s="202">
        <f t="shared" si="174"/>
        <v>0</v>
      </c>
      <c r="AU135" s="105">
        <f t="shared" si="175"/>
        <v>0</v>
      </c>
      <c r="AV135" s="105">
        <f t="shared" si="176"/>
        <v>0</v>
      </c>
      <c r="AW135" s="14">
        <f t="shared" si="177"/>
        <v>0</v>
      </c>
      <c r="AX135" s="14">
        <f t="shared" si="178"/>
        <v>0</v>
      </c>
      <c r="AY135" s="105">
        <f t="shared" si="179"/>
        <v>0</v>
      </c>
      <c r="AZ135" s="105">
        <f t="shared" si="180"/>
        <v>0</v>
      </c>
      <c r="BA135" s="12">
        <f t="shared" si="141"/>
        <v>0</v>
      </c>
      <c r="BB135" s="12">
        <f t="shared" si="142"/>
        <v>0</v>
      </c>
      <c r="BC135" s="12">
        <f t="shared" si="143"/>
        <v>0</v>
      </c>
      <c r="BD135" s="12">
        <f t="shared" si="144"/>
        <v>0</v>
      </c>
      <c r="BE135" s="12">
        <f>IF(U146=3,1,0)</f>
        <v>0</v>
      </c>
      <c r="BF135" s="12">
        <f>IF(U146=2,1,0)</f>
        <v>0</v>
      </c>
      <c r="BG135" s="12">
        <f>IF(U146=1,1,0)</f>
        <v>0</v>
      </c>
      <c r="BH135" s="12">
        <f>IF(AND(U146=0,T146&lt;&gt;0),1,0)</f>
        <v>0</v>
      </c>
      <c r="BI135" s="14"/>
    </row>
    <row r="136" spans="1:61" ht="15" hidden="1" thickBot="1">
      <c r="A136" s="116"/>
      <c r="B136" s="138"/>
      <c r="C136" s="131"/>
      <c r="D136" s="235">
        <f t="shared" si="184"/>
        <v>0</v>
      </c>
      <c r="E136" s="236">
        <f>E33</f>
        <v>0</v>
      </c>
      <c r="F136" s="120"/>
      <c r="G136" s="121"/>
      <c r="H136" s="118"/>
      <c r="I136" s="119"/>
      <c r="J136" s="120"/>
      <c r="K136" s="121"/>
      <c r="L136" s="118"/>
      <c r="M136" s="119"/>
      <c r="N136" s="120"/>
      <c r="O136" s="121"/>
      <c r="P136" s="124" t="str">
        <f t="shared" si="181"/>
        <v/>
      </c>
      <c r="Q136" s="125" t="str">
        <f t="shared" si="168"/>
        <v/>
      </c>
      <c r="R136" s="124" t="str">
        <f t="shared" si="182"/>
        <v/>
      </c>
      <c r="S136" s="125" t="str">
        <f t="shared" si="169"/>
        <v/>
      </c>
      <c r="T136" s="103">
        <f t="shared" si="128"/>
        <v>0</v>
      </c>
      <c r="U136" s="104">
        <f t="shared" si="129"/>
        <v>0</v>
      </c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70" t="str">
        <f t="shared" ca="1" si="170"/>
        <v/>
      </c>
      <c r="AN136" s="370"/>
      <c r="AO136" s="371" t="str">
        <f t="shared" ca="1" si="183"/>
        <v/>
      </c>
      <c r="AP136" s="371"/>
      <c r="AQ136" s="105">
        <f t="shared" si="171"/>
        <v>0</v>
      </c>
      <c r="AR136" s="105">
        <f t="shared" si="172"/>
        <v>0</v>
      </c>
      <c r="AS136" s="14">
        <f t="shared" si="173"/>
        <v>0</v>
      </c>
      <c r="AT136" s="202">
        <f t="shared" si="174"/>
        <v>0</v>
      </c>
      <c r="AU136" s="105">
        <f t="shared" si="175"/>
        <v>0</v>
      </c>
      <c r="AV136" s="105">
        <f t="shared" si="176"/>
        <v>0</v>
      </c>
      <c r="AW136" s="14">
        <f t="shared" si="177"/>
        <v>0</v>
      </c>
      <c r="AX136" s="14">
        <f t="shared" si="178"/>
        <v>0</v>
      </c>
      <c r="AY136" s="105">
        <f t="shared" si="179"/>
        <v>0</v>
      </c>
      <c r="AZ136" s="105">
        <f t="shared" si="180"/>
        <v>0</v>
      </c>
      <c r="BA136" s="12">
        <f t="shared" si="141"/>
        <v>0</v>
      </c>
      <c r="BB136" s="12">
        <f t="shared" si="142"/>
        <v>0</v>
      </c>
      <c r="BC136" s="12">
        <f t="shared" si="143"/>
        <v>0</v>
      </c>
      <c r="BD136" s="12">
        <f t="shared" si="144"/>
        <v>0</v>
      </c>
      <c r="BE136" s="12">
        <f>IF(U157=3,1,0)</f>
        <v>0</v>
      </c>
      <c r="BF136" s="12">
        <f>IF(U157=2,1,0)</f>
        <v>0</v>
      </c>
      <c r="BG136" s="12">
        <f>IF(U157=1,1,0)</f>
        <v>0</v>
      </c>
      <c r="BH136" s="12">
        <f>IF(AND(U157=0,T157&lt;&gt;0),1,0)</f>
        <v>0</v>
      </c>
      <c r="BI136" s="14"/>
    </row>
    <row r="137" spans="1:61" ht="15" hidden="1" thickBot="1">
      <c r="A137" s="13"/>
      <c r="C137" s="14"/>
      <c r="D137" s="218"/>
      <c r="E137" s="218"/>
      <c r="T137" s="103">
        <f t="shared" si="128"/>
        <v>0</v>
      </c>
      <c r="U137" s="104">
        <f t="shared" si="129"/>
        <v>0</v>
      </c>
      <c r="V137" s="126"/>
      <c r="W137" s="126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Q137" s="105"/>
      <c r="AR137" s="105"/>
      <c r="AS137" s="14"/>
      <c r="AU137" s="105"/>
      <c r="AV137" s="105"/>
      <c r="AW137" s="14"/>
      <c r="AX137" s="14"/>
      <c r="AY137" s="105"/>
      <c r="AZ137" s="105"/>
      <c r="BA137" s="128">
        <f t="shared" ref="BA137:BH137" si="185">SUM(BA127:BA136)</f>
        <v>0</v>
      </c>
      <c r="BB137" s="128">
        <f t="shared" si="185"/>
        <v>0</v>
      </c>
      <c r="BC137" s="128">
        <f t="shared" si="185"/>
        <v>0</v>
      </c>
      <c r="BD137" s="128">
        <f t="shared" si="185"/>
        <v>0</v>
      </c>
      <c r="BE137" s="128">
        <f t="shared" si="185"/>
        <v>0</v>
      </c>
      <c r="BF137" s="128">
        <f t="shared" si="185"/>
        <v>0</v>
      </c>
      <c r="BG137" s="128">
        <f t="shared" si="185"/>
        <v>0</v>
      </c>
      <c r="BH137" s="128">
        <f t="shared" si="185"/>
        <v>0</v>
      </c>
      <c r="BI137" s="14">
        <f>SUM(BA137:BH137)</f>
        <v>0</v>
      </c>
    </row>
    <row r="138" spans="1:61" ht="15" hidden="1" thickBot="1">
      <c r="A138" s="93"/>
      <c r="B138" s="136"/>
      <c r="C138" s="129"/>
      <c r="D138" s="233">
        <f>E30</f>
        <v>0</v>
      </c>
      <c r="E138" s="228" t="str">
        <f>E3</f>
        <v>Erlenbach/Morlautern</v>
      </c>
      <c r="F138" s="97"/>
      <c r="G138" s="98"/>
      <c r="H138" s="95"/>
      <c r="I138" s="96"/>
      <c r="J138" s="97"/>
      <c r="K138" s="98"/>
      <c r="L138" s="95"/>
      <c r="M138" s="96"/>
      <c r="N138" s="97"/>
      <c r="O138" s="98"/>
      <c r="P138" s="101" t="str">
        <f>IF(F138="","",F138+H138+J138+L138+N138)</f>
        <v/>
      </c>
      <c r="Q138" s="102" t="str">
        <f t="shared" ref="Q138:Q147" si="186">IF(G138="","",G138+I138+K138+M138+O138)</f>
        <v/>
      </c>
      <c r="R138" s="101" t="str">
        <f>IF(F138="","",AQ138+AS138+AU138+AW138+AY138)</f>
        <v/>
      </c>
      <c r="S138" s="102" t="str">
        <f t="shared" ref="S138:S147" si="187">IF(G138="","",AR138+AT138+AV138+AX138+AZ138)</f>
        <v/>
      </c>
      <c r="T138" s="103">
        <f t="shared" si="128"/>
        <v>0</v>
      </c>
      <c r="U138" s="104">
        <f t="shared" si="129"/>
        <v>0</v>
      </c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4" t="str">
        <f t="shared" ref="AM138:AM147" ca="1" si="188">IF(U138&lt;&gt;"","",IF(C138&lt;&gt;"","verlegt",IF(B138&lt;TODAY(),"offen","")))</f>
        <v/>
      </c>
      <c r="AN138" s="374"/>
      <c r="AO138" s="375" t="str">
        <f ca="1">IF(U138&lt;&gt;"","",IF(C138="","",IF(C138&lt;TODAY(),"offen","")))</f>
        <v/>
      </c>
      <c r="AP138" s="375"/>
      <c r="AQ138" s="105">
        <f t="shared" ref="AQ138:AQ147" si="189">IF(F138&gt;G138,1,0)</f>
        <v>0</v>
      </c>
      <c r="AR138" s="105">
        <f t="shared" ref="AR138:AR147" si="190">IF(G138&gt;F138,1,0)</f>
        <v>0</v>
      </c>
      <c r="AS138" s="14">
        <f t="shared" ref="AS138:AS147" si="191">IF(H138&gt;I138,1,0)</f>
        <v>0</v>
      </c>
      <c r="AT138" s="202">
        <f t="shared" ref="AT138:AT147" si="192">IF(I138&gt;H138,1,0)</f>
        <v>0</v>
      </c>
      <c r="AU138" s="105">
        <f t="shared" ref="AU138:AU147" si="193">IF(J138&gt;K138,1,0)</f>
        <v>0</v>
      </c>
      <c r="AV138" s="105">
        <f t="shared" ref="AV138:AV147" si="194">IF(K138&gt;J138,1,0)</f>
        <v>0</v>
      </c>
      <c r="AW138" s="14">
        <f t="shared" ref="AW138:AW147" si="195">IF(L138&gt;M138,1,0)</f>
        <v>0</v>
      </c>
      <c r="AX138" s="14">
        <f t="shared" ref="AX138:AX147" si="196">IF(M138&gt;L138,1,0)</f>
        <v>0</v>
      </c>
      <c r="AY138" s="105">
        <f t="shared" ref="AY138:AY147" si="197">IF(N138&gt;O138,1,0)</f>
        <v>0</v>
      </c>
      <c r="AZ138" s="105">
        <f t="shared" ref="AZ138:AZ147" si="198">IF(O138&gt;N138,1,0)</f>
        <v>0</v>
      </c>
      <c r="BA138" s="12">
        <f t="shared" si="141"/>
        <v>0</v>
      </c>
      <c r="BB138" s="12">
        <f t="shared" si="142"/>
        <v>0</v>
      </c>
      <c r="BC138" s="12">
        <f t="shared" si="143"/>
        <v>0</v>
      </c>
      <c r="BD138" s="12">
        <f t="shared" si="144"/>
        <v>0</v>
      </c>
      <c r="BE138" s="12">
        <f>IF(U47=3,1,0)</f>
        <v>0</v>
      </c>
      <c r="BF138" s="12">
        <f>IF(U47=2,1,0)</f>
        <v>0</v>
      </c>
      <c r="BG138" s="12">
        <f>IF(U47=1,1,0)</f>
        <v>0</v>
      </c>
      <c r="BH138" s="12">
        <f>IF(AND(U47=0,T47&lt;&gt;0),1,0)</f>
        <v>0</v>
      </c>
      <c r="BI138" s="14"/>
    </row>
    <row r="139" spans="1:61" ht="15" hidden="1" thickBot="1">
      <c r="A139" s="106"/>
      <c r="B139" s="137"/>
      <c r="C139" s="130"/>
      <c r="D139" s="234">
        <f>D138</f>
        <v>0</v>
      </c>
      <c r="E139" s="230" t="str">
        <f>E6</f>
        <v>TuS Kriegsfeld</v>
      </c>
      <c r="F139" s="110"/>
      <c r="G139" s="111"/>
      <c r="H139" s="108"/>
      <c r="I139" s="109"/>
      <c r="J139" s="110"/>
      <c r="K139" s="111"/>
      <c r="L139" s="108"/>
      <c r="M139" s="109"/>
      <c r="N139" s="110"/>
      <c r="O139" s="111"/>
      <c r="P139" s="114" t="str">
        <f t="shared" ref="P139:P147" si="199">IF(F139="","",F139+H139+J139+L139+N139)</f>
        <v/>
      </c>
      <c r="Q139" s="115" t="str">
        <f t="shared" si="186"/>
        <v/>
      </c>
      <c r="R139" s="114" t="str">
        <f t="shared" ref="R139:R147" si="200">IF(F139="","",AQ139+AS139+AU139+AW139+AY139)</f>
        <v/>
      </c>
      <c r="S139" s="115" t="str">
        <f t="shared" si="187"/>
        <v/>
      </c>
      <c r="T139" s="103">
        <f t="shared" si="128"/>
        <v>0</v>
      </c>
      <c r="U139" s="104">
        <f t="shared" si="129"/>
        <v>0</v>
      </c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7" t="str">
        <f t="shared" ca="1" si="188"/>
        <v/>
      </c>
      <c r="AN139" s="367"/>
      <c r="AO139" s="368" t="str">
        <f t="shared" ref="AO139:AO147" ca="1" si="201">IF(U139&lt;&gt;"","",IF(C139="","",IF(C139&lt;TODAY(),"offen","")))</f>
        <v/>
      </c>
      <c r="AP139" s="368"/>
      <c r="AQ139" s="105">
        <f t="shared" si="189"/>
        <v>0</v>
      </c>
      <c r="AR139" s="105">
        <f t="shared" si="190"/>
        <v>0</v>
      </c>
      <c r="AS139" s="14">
        <f t="shared" si="191"/>
        <v>0</v>
      </c>
      <c r="AT139" s="202">
        <f t="shared" si="192"/>
        <v>0</v>
      </c>
      <c r="AU139" s="105">
        <f t="shared" si="193"/>
        <v>0</v>
      </c>
      <c r="AV139" s="105">
        <f t="shared" si="194"/>
        <v>0</v>
      </c>
      <c r="AW139" s="14">
        <f t="shared" si="195"/>
        <v>0</v>
      </c>
      <c r="AX139" s="14">
        <f t="shared" si="196"/>
        <v>0</v>
      </c>
      <c r="AY139" s="105">
        <f t="shared" si="197"/>
        <v>0</v>
      </c>
      <c r="AZ139" s="105">
        <f t="shared" si="198"/>
        <v>0</v>
      </c>
      <c r="BA139" s="12">
        <f t="shared" si="141"/>
        <v>0</v>
      </c>
      <c r="BB139" s="12">
        <f t="shared" si="142"/>
        <v>0</v>
      </c>
      <c r="BC139" s="12">
        <f t="shared" si="143"/>
        <v>0</v>
      </c>
      <c r="BD139" s="12">
        <f t="shared" si="144"/>
        <v>0</v>
      </c>
      <c r="BE139" s="12">
        <f>IF(U58=3,1,0)</f>
        <v>0</v>
      </c>
      <c r="BF139" s="12">
        <f>IF(U58=2,1,0)</f>
        <v>0</v>
      </c>
      <c r="BG139" s="12">
        <f>IF(U58=1,1,0)</f>
        <v>0</v>
      </c>
      <c r="BH139" s="12">
        <f>IF(AND(U58=0,T58&lt;&gt;0),1,0)</f>
        <v>0</v>
      </c>
      <c r="BI139" s="14"/>
    </row>
    <row r="140" spans="1:61" ht="15" hidden="1" thickBot="1">
      <c r="A140" s="106"/>
      <c r="B140" s="137"/>
      <c r="C140" s="130"/>
      <c r="D140" s="234">
        <f t="shared" ref="D140:D147" si="202">D139</f>
        <v>0</v>
      </c>
      <c r="E140" s="230" t="str">
        <f>E9</f>
        <v>SV Miesau</v>
      </c>
      <c r="F140" s="110"/>
      <c r="G140" s="111"/>
      <c r="H140" s="108"/>
      <c r="I140" s="109"/>
      <c r="J140" s="110"/>
      <c r="K140" s="111"/>
      <c r="L140" s="108"/>
      <c r="M140" s="109"/>
      <c r="N140" s="110"/>
      <c r="O140" s="111"/>
      <c r="P140" s="114" t="str">
        <f t="shared" si="199"/>
        <v/>
      </c>
      <c r="Q140" s="115" t="str">
        <f t="shared" si="186"/>
        <v/>
      </c>
      <c r="R140" s="114" t="str">
        <f t="shared" si="200"/>
        <v/>
      </c>
      <c r="S140" s="115" t="str">
        <f t="shared" si="187"/>
        <v/>
      </c>
      <c r="T140" s="103">
        <f t="shared" si="128"/>
        <v>0</v>
      </c>
      <c r="U140" s="104">
        <f t="shared" si="129"/>
        <v>0</v>
      </c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7" t="str">
        <f t="shared" ca="1" si="188"/>
        <v/>
      </c>
      <c r="AN140" s="367"/>
      <c r="AO140" s="368" t="str">
        <f t="shared" ca="1" si="201"/>
        <v/>
      </c>
      <c r="AP140" s="368"/>
      <c r="AQ140" s="105">
        <f t="shared" si="189"/>
        <v>0</v>
      </c>
      <c r="AR140" s="105">
        <f t="shared" si="190"/>
        <v>0</v>
      </c>
      <c r="AS140" s="14">
        <f t="shared" si="191"/>
        <v>0</v>
      </c>
      <c r="AT140" s="202">
        <f t="shared" si="192"/>
        <v>0</v>
      </c>
      <c r="AU140" s="105">
        <f t="shared" si="193"/>
        <v>0</v>
      </c>
      <c r="AV140" s="105">
        <f t="shared" si="194"/>
        <v>0</v>
      </c>
      <c r="AW140" s="14">
        <f t="shared" si="195"/>
        <v>0</v>
      </c>
      <c r="AX140" s="14">
        <f t="shared" si="196"/>
        <v>0</v>
      </c>
      <c r="AY140" s="105">
        <f t="shared" si="197"/>
        <v>0</v>
      </c>
      <c r="AZ140" s="105">
        <f t="shared" si="198"/>
        <v>0</v>
      </c>
      <c r="BA140" s="12">
        <f t="shared" si="141"/>
        <v>0</v>
      </c>
      <c r="BB140" s="12">
        <f t="shared" si="142"/>
        <v>0</v>
      </c>
      <c r="BC140" s="12">
        <f t="shared" si="143"/>
        <v>0</v>
      </c>
      <c r="BD140" s="12">
        <f t="shared" si="144"/>
        <v>0</v>
      </c>
      <c r="BE140" s="12">
        <f>IF(U69=3,1,0)</f>
        <v>0</v>
      </c>
      <c r="BF140" s="12">
        <f>IF(U69=2,1,0)</f>
        <v>0</v>
      </c>
      <c r="BG140" s="12">
        <f>IF(U69=1,1,0)</f>
        <v>0</v>
      </c>
      <c r="BH140" s="12">
        <f>IF(AND(U69=0,T69&lt;&gt;0),1,0)</f>
        <v>0</v>
      </c>
      <c r="BI140" s="14"/>
    </row>
    <row r="141" spans="1:61" ht="15" hidden="1" thickBot="1">
      <c r="A141" s="106"/>
      <c r="B141" s="137"/>
      <c r="C141" s="130"/>
      <c r="D141" s="234">
        <f t="shared" si="202"/>
        <v>0</v>
      </c>
      <c r="E141" s="230" t="str">
        <f>E12</f>
        <v>Niederk./Morbach/Heiligenm.</v>
      </c>
      <c r="F141" s="110"/>
      <c r="G141" s="111"/>
      <c r="H141" s="108"/>
      <c r="I141" s="109"/>
      <c r="J141" s="110"/>
      <c r="K141" s="111"/>
      <c r="L141" s="108"/>
      <c r="M141" s="109"/>
      <c r="N141" s="110"/>
      <c r="O141" s="111"/>
      <c r="P141" s="114" t="str">
        <f t="shared" si="199"/>
        <v/>
      </c>
      <c r="Q141" s="115" t="str">
        <f t="shared" si="186"/>
        <v/>
      </c>
      <c r="R141" s="114" t="str">
        <f t="shared" si="200"/>
        <v/>
      </c>
      <c r="S141" s="115" t="str">
        <f t="shared" si="187"/>
        <v/>
      </c>
      <c r="T141" s="103">
        <f t="shared" si="128"/>
        <v>0</v>
      </c>
      <c r="U141" s="104">
        <f t="shared" si="129"/>
        <v>0</v>
      </c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72" t="str">
        <f t="shared" ca="1" si="188"/>
        <v/>
      </c>
      <c r="AN141" s="372"/>
      <c r="AO141" s="368" t="str">
        <f t="shared" ca="1" si="201"/>
        <v/>
      </c>
      <c r="AP141" s="368"/>
      <c r="AQ141" s="105">
        <f t="shared" si="189"/>
        <v>0</v>
      </c>
      <c r="AR141" s="105">
        <f t="shared" si="190"/>
        <v>0</v>
      </c>
      <c r="AS141" s="14">
        <f t="shared" si="191"/>
        <v>0</v>
      </c>
      <c r="AT141" s="202">
        <f t="shared" si="192"/>
        <v>0</v>
      </c>
      <c r="AU141" s="105">
        <f t="shared" si="193"/>
        <v>0</v>
      </c>
      <c r="AV141" s="105">
        <f t="shared" si="194"/>
        <v>0</v>
      </c>
      <c r="AW141" s="14">
        <f t="shared" si="195"/>
        <v>0</v>
      </c>
      <c r="AX141" s="14">
        <f t="shared" si="196"/>
        <v>0</v>
      </c>
      <c r="AY141" s="105">
        <f t="shared" si="197"/>
        <v>0</v>
      </c>
      <c r="AZ141" s="105">
        <f t="shared" si="198"/>
        <v>0</v>
      </c>
      <c r="BA141" s="12">
        <f t="shared" si="141"/>
        <v>0</v>
      </c>
      <c r="BB141" s="12">
        <f t="shared" si="142"/>
        <v>0</v>
      </c>
      <c r="BC141" s="12">
        <f t="shared" si="143"/>
        <v>0</v>
      </c>
      <c r="BD141" s="12">
        <f t="shared" si="144"/>
        <v>0</v>
      </c>
      <c r="BE141" s="12">
        <f>IF(U80=3,1,0)</f>
        <v>0</v>
      </c>
      <c r="BF141" s="12">
        <f>IF(U80=2,1,0)</f>
        <v>0</v>
      </c>
      <c r="BG141" s="12">
        <f>IF(U80=1,1,0)</f>
        <v>0</v>
      </c>
      <c r="BH141" s="12">
        <f>IF(AND(U80=0,T80&lt;&gt;0),1,0)</f>
        <v>0</v>
      </c>
      <c r="BI141" s="14"/>
    </row>
    <row r="142" spans="1:61" ht="15" hidden="1" thickBot="1">
      <c r="A142" s="106"/>
      <c r="B142" s="137"/>
      <c r="C142" s="130"/>
      <c r="D142" s="234">
        <f t="shared" si="202"/>
        <v>0</v>
      </c>
      <c r="E142" s="230" t="str">
        <f>E15</f>
        <v>Rodenbach/Weilerbach</v>
      </c>
      <c r="F142" s="110"/>
      <c r="G142" s="111"/>
      <c r="H142" s="108"/>
      <c r="I142" s="109"/>
      <c r="J142" s="110"/>
      <c r="K142" s="111"/>
      <c r="L142" s="108"/>
      <c r="M142" s="109"/>
      <c r="N142" s="110"/>
      <c r="O142" s="111"/>
      <c r="P142" s="114" t="str">
        <f t="shared" si="199"/>
        <v/>
      </c>
      <c r="Q142" s="115" t="str">
        <f t="shared" si="186"/>
        <v/>
      </c>
      <c r="R142" s="114" t="str">
        <f t="shared" si="200"/>
        <v/>
      </c>
      <c r="S142" s="115" t="str">
        <f t="shared" si="187"/>
        <v/>
      </c>
      <c r="T142" s="103">
        <f t="shared" si="128"/>
        <v>0</v>
      </c>
      <c r="U142" s="104">
        <f t="shared" si="129"/>
        <v>0</v>
      </c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7" t="str">
        <f t="shared" ca="1" si="188"/>
        <v/>
      </c>
      <c r="AN142" s="367"/>
      <c r="AO142" s="368" t="str">
        <f t="shared" ca="1" si="201"/>
        <v/>
      </c>
      <c r="AP142" s="368"/>
      <c r="AQ142" s="105">
        <f t="shared" si="189"/>
        <v>0</v>
      </c>
      <c r="AR142" s="105">
        <f t="shared" si="190"/>
        <v>0</v>
      </c>
      <c r="AS142" s="14">
        <f t="shared" si="191"/>
        <v>0</v>
      </c>
      <c r="AT142" s="202">
        <f t="shared" si="192"/>
        <v>0</v>
      </c>
      <c r="AU142" s="105">
        <f t="shared" si="193"/>
        <v>0</v>
      </c>
      <c r="AV142" s="105">
        <f t="shared" si="194"/>
        <v>0</v>
      </c>
      <c r="AW142" s="14">
        <f t="shared" si="195"/>
        <v>0</v>
      </c>
      <c r="AX142" s="14">
        <f t="shared" si="196"/>
        <v>0</v>
      </c>
      <c r="AY142" s="105">
        <f t="shared" si="197"/>
        <v>0</v>
      </c>
      <c r="AZ142" s="105">
        <f t="shared" si="198"/>
        <v>0</v>
      </c>
      <c r="BA142" s="12">
        <f t="shared" si="141"/>
        <v>0</v>
      </c>
      <c r="BB142" s="12">
        <f t="shared" si="142"/>
        <v>0</v>
      </c>
      <c r="BC142" s="12">
        <f t="shared" si="143"/>
        <v>0</v>
      </c>
      <c r="BD142" s="12">
        <f t="shared" si="144"/>
        <v>0</v>
      </c>
      <c r="BE142" s="12">
        <f>IF(U91=3,1,0)</f>
        <v>0</v>
      </c>
      <c r="BF142" s="12">
        <f>IF(U91=2,1,0)</f>
        <v>0</v>
      </c>
      <c r="BG142" s="12">
        <f>IF(U91=1,1,0)</f>
        <v>0</v>
      </c>
      <c r="BH142" s="12">
        <f>IF(AND(U91=0,T91&lt;&gt;0),1,0)</f>
        <v>0</v>
      </c>
      <c r="BI142" s="14"/>
    </row>
    <row r="143" spans="1:61" ht="15" hidden="1" thickBot="1">
      <c r="A143" s="106"/>
      <c r="B143" s="137"/>
      <c r="C143" s="130"/>
      <c r="D143" s="234">
        <f t="shared" si="202"/>
        <v>0</v>
      </c>
      <c r="E143" s="230" t="str">
        <f>E18</f>
        <v>TV Rodenbach Youth</v>
      </c>
      <c r="F143" s="110"/>
      <c r="G143" s="111"/>
      <c r="H143" s="108"/>
      <c r="I143" s="109"/>
      <c r="J143" s="110"/>
      <c r="K143" s="111"/>
      <c r="L143" s="108"/>
      <c r="M143" s="109"/>
      <c r="N143" s="110"/>
      <c r="O143" s="111"/>
      <c r="P143" s="114" t="str">
        <f t="shared" si="199"/>
        <v/>
      </c>
      <c r="Q143" s="115" t="str">
        <f t="shared" si="186"/>
        <v/>
      </c>
      <c r="R143" s="114" t="str">
        <f t="shared" si="200"/>
        <v/>
      </c>
      <c r="S143" s="115" t="str">
        <f t="shared" si="187"/>
        <v/>
      </c>
      <c r="T143" s="103">
        <f t="shared" si="128"/>
        <v>0</v>
      </c>
      <c r="U143" s="104">
        <f t="shared" si="129"/>
        <v>0</v>
      </c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7" t="str">
        <f t="shared" ca="1" si="188"/>
        <v/>
      </c>
      <c r="AN143" s="367"/>
      <c r="AO143" s="368" t="str">
        <f t="shared" ca="1" si="201"/>
        <v/>
      </c>
      <c r="AP143" s="368"/>
      <c r="AQ143" s="105">
        <f t="shared" si="189"/>
        <v>0</v>
      </c>
      <c r="AR143" s="105">
        <f t="shared" si="190"/>
        <v>0</v>
      </c>
      <c r="AS143" s="14">
        <f t="shared" si="191"/>
        <v>0</v>
      </c>
      <c r="AT143" s="202">
        <f t="shared" si="192"/>
        <v>0</v>
      </c>
      <c r="AU143" s="105">
        <f t="shared" si="193"/>
        <v>0</v>
      </c>
      <c r="AV143" s="105">
        <f t="shared" si="194"/>
        <v>0</v>
      </c>
      <c r="AW143" s="14">
        <f t="shared" si="195"/>
        <v>0</v>
      </c>
      <c r="AX143" s="14">
        <f t="shared" si="196"/>
        <v>0</v>
      </c>
      <c r="AY143" s="105">
        <f t="shared" si="197"/>
        <v>0</v>
      </c>
      <c r="AZ143" s="105">
        <f t="shared" si="198"/>
        <v>0</v>
      </c>
      <c r="BA143" s="12">
        <f t="shared" si="141"/>
        <v>0</v>
      </c>
      <c r="BB143" s="12">
        <f t="shared" si="142"/>
        <v>0</v>
      </c>
      <c r="BC143" s="12">
        <f t="shared" si="143"/>
        <v>0</v>
      </c>
      <c r="BD143" s="12">
        <f t="shared" si="144"/>
        <v>0</v>
      </c>
      <c r="BE143" s="12">
        <f>IF(U102=3,1,0)</f>
        <v>0</v>
      </c>
      <c r="BF143" s="12">
        <f>IF(U102=2,1,0)</f>
        <v>0</v>
      </c>
      <c r="BG143" s="12">
        <f>IF(U102=1,1,0)</f>
        <v>0</v>
      </c>
      <c r="BH143" s="12">
        <f>IF(AND(U102=0,T102&lt;&gt;0),1,0)</f>
        <v>0</v>
      </c>
      <c r="BI143" s="14"/>
    </row>
    <row r="144" spans="1:61" ht="15" hidden="1" thickBot="1">
      <c r="A144" s="106"/>
      <c r="B144" s="137"/>
      <c r="C144" s="130"/>
      <c r="D144" s="234">
        <f t="shared" si="202"/>
        <v>0</v>
      </c>
      <c r="E144" s="230">
        <f>E21</f>
        <v>0</v>
      </c>
      <c r="F144" s="110"/>
      <c r="G144" s="111"/>
      <c r="H144" s="108"/>
      <c r="I144" s="109"/>
      <c r="J144" s="110"/>
      <c r="K144" s="111"/>
      <c r="L144" s="108"/>
      <c r="M144" s="109"/>
      <c r="N144" s="110"/>
      <c r="O144" s="111"/>
      <c r="P144" s="114" t="str">
        <f t="shared" si="199"/>
        <v/>
      </c>
      <c r="Q144" s="115" t="str">
        <f t="shared" si="186"/>
        <v/>
      </c>
      <c r="R144" s="114" t="str">
        <f t="shared" si="200"/>
        <v/>
      </c>
      <c r="S144" s="115" t="str">
        <f t="shared" si="187"/>
        <v/>
      </c>
      <c r="T144" s="103">
        <f t="shared" si="128"/>
        <v>0</v>
      </c>
      <c r="U144" s="104">
        <f t="shared" si="129"/>
        <v>0</v>
      </c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7" t="str">
        <f t="shared" ca="1" si="188"/>
        <v/>
      </c>
      <c r="AN144" s="367"/>
      <c r="AO144" s="368" t="str">
        <f t="shared" ca="1" si="201"/>
        <v/>
      </c>
      <c r="AP144" s="368"/>
      <c r="AQ144" s="105">
        <f t="shared" si="189"/>
        <v>0</v>
      </c>
      <c r="AR144" s="105">
        <f t="shared" si="190"/>
        <v>0</v>
      </c>
      <c r="AS144" s="14">
        <f t="shared" si="191"/>
        <v>0</v>
      </c>
      <c r="AT144" s="202">
        <f t="shared" si="192"/>
        <v>0</v>
      </c>
      <c r="AU144" s="105">
        <f t="shared" si="193"/>
        <v>0</v>
      </c>
      <c r="AV144" s="105">
        <f t="shared" si="194"/>
        <v>0</v>
      </c>
      <c r="AW144" s="14">
        <f t="shared" si="195"/>
        <v>0</v>
      </c>
      <c r="AX144" s="14">
        <f t="shared" si="196"/>
        <v>0</v>
      </c>
      <c r="AY144" s="105">
        <f t="shared" si="197"/>
        <v>0</v>
      </c>
      <c r="AZ144" s="105">
        <f t="shared" si="198"/>
        <v>0</v>
      </c>
      <c r="BA144" s="12">
        <f t="shared" si="141"/>
        <v>0</v>
      </c>
      <c r="BB144" s="12">
        <f t="shared" si="142"/>
        <v>0</v>
      </c>
      <c r="BC144" s="12">
        <f t="shared" si="143"/>
        <v>0</v>
      </c>
      <c r="BD144" s="12">
        <f t="shared" si="144"/>
        <v>0</v>
      </c>
      <c r="BE144" s="12">
        <f>IF(U113=3,1,0)</f>
        <v>0</v>
      </c>
      <c r="BF144" s="12">
        <f>IF(U113=2,1,0)</f>
        <v>0</v>
      </c>
      <c r="BG144" s="12">
        <f>IF(U113=1,1,0)</f>
        <v>0</v>
      </c>
      <c r="BH144" s="12">
        <f>IF(AND(U113=0,T113&lt;&gt;0),1,0)</f>
        <v>0</v>
      </c>
      <c r="BI144" s="14"/>
    </row>
    <row r="145" spans="1:61" ht="15" hidden="1" thickBot="1">
      <c r="A145" s="106"/>
      <c r="B145" s="137"/>
      <c r="C145" s="130"/>
      <c r="D145" s="234">
        <f t="shared" si="202"/>
        <v>0</v>
      </c>
      <c r="E145" s="230">
        <f>E24</f>
        <v>0</v>
      </c>
      <c r="F145" s="110"/>
      <c r="G145" s="111"/>
      <c r="H145" s="108"/>
      <c r="I145" s="109"/>
      <c r="J145" s="110"/>
      <c r="K145" s="111"/>
      <c r="L145" s="108"/>
      <c r="M145" s="109"/>
      <c r="N145" s="110"/>
      <c r="O145" s="111"/>
      <c r="P145" s="114" t="str">
        <f t="shared" si="199"/>
        <v/>
      </c>
      <c r="Q145" s="115" t="str">
        <f t="shared" si="186"/>
        <v/>
      </c>
      <c r="R145" s="114" t="str">
        <f t="shared" si="200"/>
        <v/>
      </c>
      <c r="S145" s="115" t="str">
        <f t="shared" si="187"/>
        <v/>
      </c>
      <c r="T145" s="103">
        <f t="shared" si="128"/>
        <v>0</v>
      </c>
      <c r="U145" s="104">
        <f t="shared" si="129"/>
        <v>0</v>
      </c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7" t="str">
        <f t="shared" ca="1" si="188"/>
        <v/>
      </c>
      <c r="AN145" s="367"/>
      <c r="AO145" s="368" t="str">
        <f t="shared" ca="1" si="201"/>
        <v/>
      </c>
      <c r="AP145" s="368"/>
      <c r="AQ145" s="105">
        <f t="shared" si="189"/>
        <v>0</v>
      </c>
      <c r="AR145" s="105">
        <f t="shared" si="190"/>
        <v>0</v>
      </c>
      <c r="AS145" s="14">
        <f t="shared" si="191"/>
        <v>0</v>
      </c>
      <c r="AT145" s="202">
        <f t="shared" si="192"/>
        <v>0</v>
      </c>
      <c r="AU145" s="105">
        <f t="shared" si="193"/>
        <v>0</v>
      </c>
      <c r="AV145" s="105">
        <f t="shared" si="194"/>
        <v>0</v>
      </c>
      <c r="AW145" s="14">
        <f t="shared" si="195"/>
        <v>0</v>
      </c>
      <c r="AX145" s="14">
        <f t="shared" si="196"/>
        <v>0</v>
      </c>
      <c r="AY145" s="105">
        <f t="shared" si="197"/>
        <v>0</v>
      </c>
      <c r="AZ145" s="105">
        <f t="shared" si="198"/>
        <v>0</v>
      </c>
      <c r="BA145" s="12">
        <f t="shared" si="141"/>
        <v>0</v>
      </c>
      <c r="BB145" s="12">
        <f t="shared" si="142"/>
        <v>0</v>
      </c>
      <c r="BC145" s="12">
        <f t="shared" si="143"/>
        <v>0</v>
      </c>
      <c r="BD145" s="12">
        <f t="shared" si="144"/>
        <v>0</v>
      </c>
      <c r="BE145" s="12">
        <f>IF(U124=3,1,0)</f>
        <v>0</v>
      </c>
      <c r="BF145" s="12">
        <f>IF(U124=2,1,0)</f>
        <v>0</v>
      </c>
      <c r="BG145" s="12">
        <f>IF(U124=1,1,0)</f>
        <v>0</v>
      </c>
      <c r="BH145" s="12">
        <f>IF(AND(U124=0,T124&lt;&gt;0),1,0)</f>
        <v>0</v>
      </c>
      <c r="BI145" s="14"/>
    </row>
    <row r="146" spans="1:61" ht="15" hidden="1" thickBot="1">
      <c r="A146" s="106"/>
      <c r="B146" s="137"/>
      <c r="C146" s="130"/>
      <c r="D146" s="234">
        <f t="shared" si="202"/>
        <v>0</v>
      </c>
      <c r="E146" s="230">
        <f>E27</f>
        <v>0</v>
      </c>
      <c r="F146" s="110"/>
      <c r="G146" s="111"/>
      <c r="H146" s="108"/>
      <c r="I146" s="109"/>
      <c r="J146" s="110"/>
      <c r="K146" s="111"/>
      <c r="L146" s="108"/>
      <c r="M146" s="109"/>
      <c r="N146" s="110"/>
      <c r="O146" s="111"/>
      <c r="P146" s="114" t="str">
        <f t="shared" si="199"/>
        <v/>
      </c>
      <c r="Q146" s="115" t="str">
        <f t="shared" si="186"/>
        <v/>
      </c>
      <c r="R146" s="114" t="str">
        <f t="shared" si="200"/>
        <v/>
      </c>
      <c r="S146" s="115" t="str">
        <f t="shared" si="187"/>
        <v/>
      </c>
      <c r="T146" s="103">
        <f t="shared" si="128"/>
        <v>0</v>
      </c>
      <c r="U146" s="104">
        <f t="shared" si="129"/>
        <v>0</v>
      </c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7" t="str">
        <f t="shared" ca="1" si="188"/>
        <v/>
      </c>
      <c r="AN146" s="367"/>
      <c r="AO146" s="368" t="str">
        <f t="shared" ca="1" si="201"/>
        <v/>
      </c>
      <c r="AP146" s="368"/>
      <c r="AQ146" s="105">
        <f t="shared" si="189"/>
        <v>0</v>
      </c>
      <c r="AR146" s="105">
        <f t="shared" si="190"/>
        <v>0</v>
      </c>
      <c r="AS146" s="14">
        <f t="shared" si="191"/>
        <v>0</v>
      </c>
      <c r="AT146" s="202">
        <f t="shared" si="192"/>
        <v>0</v>
      </c>
      <c r="AU146" s="105">
        <f t="shared" si="193"/>
        <v>0</v>
      </c>
      <c r="AV146" s="105">
        <f t="shared" si="194"/>
        <v>0</v>
      </c>
      <c r="AW146" s="14">
        <f t="shared" si="195"/>
        <v>0</v>
      </c>
      <c r="AX146" s="14">
        <f t="shared" si="196"/>
        <v>0</v>
      </c>
      <c r="AY146" s="105">
        <f t="shared" si="197"/>
        <v>0</v>
      </c>
      <c r="AZ146" s="105">
        <f t="shared" si="198"/>
        <v>0</v>
      </c>
      <c r="BA146" s="12">
        <f t="shared" si="141"/>
        <v>0</v>
      </c>
      <c r="BB146" s="12">
        <f t="shared" si="142"/>
        <v>0</v>
      </c>
      <c r="BC146" s="12">
        <f t="shared" si="143"/>
        <v>0</v>
      </c>
      <c r="BD146" s="12">
        <f t="shared" si="144"/>
        <v>0</v>
      </c>
      <c r="BE146" s="12">
        <f>IF(U135=3,1,0)</f>
        <v>0</v>
      </c>
      <c r="BF146" s="12">
        <f>IF(U135=2,1,0)</f>
        <v>0</v>
      </c>
      <c r="BG146" s="12">
        <f>IF(U135=1,1,0)</f>
        <v>0</v>
      </c>
      <c r="BH146" s="12">
        <f>IF(AND(U135=0,T135&lt;&gt;0),1,0)</f>
        <v>0</v>
      </c>
      <c r="BI146" s="14"/>
    </row>
    <row r="147" spans="1:61" ht="15" hidden="1" thickBot="1">
      <c r="A147" s="116"/>
      <c r="B147" s="138"/>
      <c r="C147" s="131"/>
      <c r="D147" s="235">
        <f t="shared" si="202"/>
        <v>0</v>
      </c>
      <c r="E147" s="236">
        <f>E33</f>
        <v>0</v>
      </c>
      <c r="F147" s="120"/>
      <c r="G147" s="121"/>
      <c r="H147" s="118"/>
      <c r="I147" s="119"/>
      <c r="J147" s="120"/>
      <c r="K147" s="121"/>
      <c r="L147" s="118"/>
      <c r="M147" s="119"/>
      <c r="N147" s="120"/>
      <c r="O147" s="121"/>
      <c r="P147" s="124" t="str">
        <f t="shared" si="199"/>
        <v/>
      </c>
      <c r="Q147" s="125" t="str">
        <f t="shared" si="186"/>
        <v/>
      </c>
      <c r="R147" s="124" t="str">
        <f t="shared" si="200"/>
        <v/>
      </c>
      <c r="S147" s="125" t="str">
        <f t="shared" si="187"/>
        <v/>
      </c>
      <c r="T147" s="103">
        <f t="shared" si="128"/>
        <v>0</v>
      </c>
      <c r="U147" s="104">
        <f t="shared" si="129"/>
        <v>0</v>
      </c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70" t="str">
        <f t="shared" ca="1" si="188"/>
        <v/>
      </c>
      <c r="AN147" s="370"/>
      <c r="AO147" s="371" t="str">
        <f t="shared" ca="1" si="201"/>
        <v/>
      </c>
      <c r="AP147" s="371"/>
      <c r="AQ147" s="105">
        <f t="shared" si="189"/>
        <v>0</v>
      </c>
      <c r="AR147" s="105">
        <f t="shared" si="190"/>
        <v>0</v>
      </c>
      <c r="AS147" s="14">
        <f t="shared" si="191"/>
        <v>0</v>
      </c>
      <c r="AT147" s="202">
        <f t="shared" si="192"/>
        <v>0</v>
      </c>
      <c r="AU147" s="105">
        <f t="shared" si="193"/>
        <v>0</v>
      </c>
      <c r="AV147" s="105">
        <f t="shared" si="194"/>
        <v>0</v>
      </c>
      <c r="AW147" s="14">
        <f t="shared" si="195"/>
        <v>0</v>
      </c>
      <c r="AX147" s="14">
        <f t="shared" si="196"/>
        <v>0</v>
      </c>
      <c r="AY147" s="105">
        <f t="shared" si="197"/>
        <v>0</v>
      </c>
      <c r="AZ147" s="105">
        <f t="shared" si="198"/>
        <v>0</v>
      </c>
      <c r="BA147" s="12">
        <f t="shared" si="141"/>
        <v>0</v>
      </c>
      <c r="BB147" s="12">
        <f t="shared" si="142"/>
        <v>0</v>
      </c>
      <c r="BC147" s="12">
        <f t="shared" si="143"/>
        <v>0</v>
      </c>
      <c r="BD147" s="12">
        <f t="shared" si="144"/>
        <v>0</v>
      </c>
      <c r="BE147" s="12">
        <f>IF(U158=3,1,0)</f>
        <v>0</v>
      </c>
      <c r="BF147" s="12">
        <f>IF(U158=2,1,0)</f>
        <v>0</v>
      </c>
      <c r="BG147" s="12">
        <f>IF(U158=1,1,0)</f>
        <v>0</v>
      </c>
      <c r="BH147" s="12">
        <f>IF(AND(U158=0,T158&lt;&gt;0),1,0)</f>
        <v>0</v>
      </c>
      <c r="BI147" s="14"/>
    </row>
    <row r="148" spans="1:61" ht="15" hidden="1" thickBot="1">
      <c r="A148" s="13"/>
      <c r="C148" s="14"/>
      <c r="D148" s="218"/>
      <c r="E148" s="218"/>
      <c r="T148" s="103">
        <f t="shared" si="128"/>
        <v>0</v>
      </c>
      <c r="U148" s="104">
        <f t="shared" si="129"/>
        <v>0</v>
      </c>
      <c r="V148" s="126"/>
      <c r="W148" s="126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Q148" s="105"/>
      <c r="AR148" s="105"/>
      <c r="AS148" s="14"/>
      <c r="AU148" s="105"/>
      <c r="AV148" s="105"/>
      <c r="AW148" s="14"/>
      <c r="AX148" s="14"/>
      <c r="AY148" s="105"/>
      <c r="AZ148" s="105"/>
      <c r="BA148" s="128">
        <f t="shared" ref="BA148:BH148" si="203">SUM(BA138:BA147)</f>
        <v>0</v>
      </c>
      <c r="BB148" s="128">
        <f t="shared" si="203"/>
        <v>0</v>
      </c>
      <c r="BC148" s="128">
        <f t="shared" si="203"/>
        <v>0</v>
      </c>
      <c r="BD148" s="128">
        <f t="shared" si="203"/>
        <v>0</v>
      </c>
      <c r="BE148" s="128">
        <f t="shared" si="203"/>
        <v>0</v>
      </c>
      <c r="BF148" s="128">
        <f t="shared" si="203"/>
        <v>0</v>
      </c>
      <c r="BG148" s="128">
        <f t="shared" si="203"/>
        <v>0</v>
      </c>
      <c r="BH148" s="128">
        <f t="shared" si="203"/>
        <v>0</v>
      </c>
      <c r="BI148" s="14">
        <f>SUM(BA148:BH148)</f>
        <v>0</v>
      </c>
    </row>
    <row r="149" spans="1:61" ht="15" hidden="1" thickBot="1">
      <c r="A149" s="93"/>
      <c r="B149" s="136"/>
      <c r="C149" s="129"/>
      <c r="D149" s="233">
        <f>E33</f>
        <v>0</v>
      </c>
      <c r="E149" s="228" t="str">
        <f>E3</f>
        <v>Erlenbach/Morlautern</v>
      </c>
      <c r="F149" s="97"/>
      <c r="G149" s="98"/>
      <c r="H149" s="95"/>
      <c r="I149" s="96"/>
      <c r="J149" s="97"/>
      <c r="K149" s="98"/>
      <c r="L149" s="95"/>
      <c r="M149" s="96"/>
      <c r="N149" s="97"/>
      <c r="O149" s="98"/>
      <c r="P149" s="101" t="str">
        <f>IF(F149="","",F149+H149+J149+L149+N149)</f>
        <v/>
      </c>
      <c r="Q149" s="102" t="str">
        <f t="shared" ref="Q149:Q158" si="204">IF(G149="","",G149+I149+K149+M149+O149)</f>
        <v/>
      </c>
      <c r="R149" s="101" t="str">
        <f>IF(F149="","",AQ149+AS149+AU149+AW149+AY149)</f>
        <v/>
      </c>
      <c r="S149" s="102" t="str">
        <f t="shared" ref="S149:S158" si="205">IF(G149="","",AR149+AT149+AV149+AX149+AZ149)</f>
        <v/>
      </c>
      <c r="T149" s="103">
        <f t="shared" si="128"/>
        <v>0</v>
      </c>
      <c r="U149" s="104">
        <f t="shared" si="129"/>
        <v>0</v>
      </c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4" t="str">
        <f t="shared" ref="AM149:AM158" ca="1" si="206">IF(U149&lt;&gt;"","",IF(C149&lt;&gt;"","verlegt",IF(B149&lt;TODAY(),"offen","")))</f>
        <v/>
      </c>
      <c r="AN149" s="374"/>
      <c r="AO149" s="375" t="str">
        <f ca="1">IF(U149&lt;&gt;"","",IF(C149="","",IF(C149&lt;TODAY(),"offen","")))</f>
        <v/>
      </c>
      <c r="AP149" s="375"/>
      <c r="AQ149" s="105">
        <f t="shared" ref="AQ149:AQ158" si="207">IF(F149&gt;G149,1,0)</f>
        <v>0</v>
      </c>
      <c r="AR149" s="105">
        <f>IF(G149&gt;F149,1,0)</f>
        <v>0</v>
      </c>
      <c r="AS149" s="14">
        <f t="shared" ref="AS149:AS158" si="208">IF(H149&gt;I149,1,0)</f>
        <v>0</v>
      </c>
      <c r="AT149" s="202">
        <f t="shared" ref="AT149:AT158" si="209">IF(I149&gt;H149,1,0)</f>
        <v>0</v>
      </c>
      <c r="AU149" s="105">
        <f t="shared" ref="AU149:AU158" si="210">IF(J149&gt;K149,1,0)</f>
        <v>0</v>
      </c>
      <c r="AV149" s="105">
        <f t="shared" ref="AV149:AV158" si="211">IF(K149&gt;J149,1,0)</f>
        <v>0</v>
      </c>
      <c r="AW149" s="14">
        <f t="shared" ref="AW149:AW158" si="212">IF(L149&gt;M149,1,0)</f>
        <v>0</v>
      </c>
      <c r="AX149" s="14">
        <f t="shared" ref="AX149:AX158" si="213">IF(M149&gt;L149,1,0)</f>
        <v>0</v>
      </c>
      <c r="AY149" s="105">
        <f t="shared" ref="AY149:AY158" si="214">IF(N149&gt;O149,1,0)</f>
        <v>0</v>
      </c>
      <c r="AZ149" s="105">
        <f t="shared" ref="AZ149:AZ158" si="215">IF(O149&gt;N149,1,0)</f>
        <v>0</v>
      </c>
      <c r="BA149" s="12">
        <f t="shared" si="141"/>
        <v>0</v>
      </c>
      <c r="BB149" s="12">
        <f t="shared" si="142"/>
        <v>0</v>
      </c>
      <c r="BC149" s="12">
        <f t="shared" si="143"/>
        <v>0</v>
      </c>
      <c r="BD149" s="12">
        <f t="shared" si="144"/>
        <v>0</v>
      </c>
      <c r="BE149" s="12">
        <f>IF(U48=3,1,0)</f>
        <v>0</v>
      </c>
      <c r="BF149" s="12">
        <f>IF(U48=2,1,0)</f>
        <v>0</v>
      </c>
      <c r="BG149" s="12">
        <f>IF(U48=1,1,0)</f>
        <v>0</v>
      </c>
      <c r="BH149" s="12">
        <f>IF(AND(U48=0,T48&lt;&gt;0),1,0)</f>
        <v>0</v>
      </c>
      <c r="BI149" s="14"/>
    </row>
    <row r="150" spans="1:61" ht="15" hidden="1" thickBot="1">
      <c r="A150" s="106"/>
      <c r="B150" s="137"/>
      <c r="C150" s="130"/>
      <c r="D150" s="234">
        <f>D149</f>
        <v>0</v>
      </c>
      <c r="E150" s="230" t="str">
        <f>E6</f>
        <v>TuS Kriegsfeld</v>
      </c>
      <c r="F150" s="110"/>
      <c r="G150" s="111"/>
      <c r="H150" s="108"/>
      <c r="I150" s="109"/>
      <c r="J150" s="110"/>
      <c r="K150" s="111"/>
      <c r="L150" s="108"/>
      <c r="M150" s="109"/>
      <c r="N150" s="110"/>
      <c r="O150" s="111"/>
      <c r="P150" s="114" t="str">
        <f t="shared" ref="P150:P158" si="216">IF(F150="","",F150+H150+J150+L150+N150)</f>
        <v/>
      </c>
      <c r="Q150" s="115" t="str">
        <f t="shared" si="204"/>
        <v/>
      </c>
      <c r="R150" s="114" t="str">
        <f t="shared" ref="R150:R158" si="217">IF(F150="","",AQ150+AS150+AU150+AW150+AY150)</f>
        <v/>
      </c>
      <c r="S150" s="115" t="str">
        <f t="shared" si="205"/>
        <v/>
      </c>
      <c r="T150" s="103">
        <f t="shared" si="128"/>
        <v>0</v>
      </c>
      <c r="U150" s="104">
        <f t="shared" si="129"/>
        <v>0</v>
      </c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7" t="str">
        <f t="shared" ca="1" si="206"/>
        <v/>
      </c>
      <c r="AN150" s="367"/>
      <c r="AO150" s="368" t="str">
        <f t="shared" ref="AO150:AO158" ca="1" si="218">IF(U150&lt;&gt;"","",IF(C150="","",IF(C150&lt;TODAY(),"offen","")))</f>
        <v/>
      </c>
      <c r="AP150" s="368"/>
      <c r="AQ150" s="105">
        <f t="shared" si="207"/>
        <v>0</v>
      </c>
      <c r="AR150" s="105">
        <f t="shared" ref="AR150:AR158" si="219">IF(G150&gt;F150,1,0)</f>
        <v>0</v>
      </c>
      <c r="AS150" s="14">
        <f t="shared" si="208"/>
        <v>0</v>
      </c>
      <c r="AT150" s="202">
        <f t="shared" si="209"/>
        <v>0</v>
      </c>
      <c r="AU150" s="105">
        <f t="shared" si="210"/>
        <v>0</v>
      </c>
      <c r="AV150" s="105">
        <f t="shared" si="211"/>
        <v>0</v>
      </c>
      <c r="AW150" s="14">
        <f t="shared" si="212"/>
        <v>0</v>
      </c>
      <c r="AX150" s="14">
        <f t="shared" si="213"/>
        <v>0</v>
      </c>
      <c r="AY150" s="105">
        <f t="shared" si="214"/>
        <v>0</v>
      </c>
      <c r="AZ150" s="105">
        <f t="shared" si="215"/>
        <v>0</v>
      </c>
      <c r="BA150" s="12">
        <f t="shared" si="141"/>
        <v>0</v>
      </c>
      <c r="BB150" s="12">
        <f t="shared" si="142"/>
        <v>0</v>
      </c>
      <c r="BC150" s="12">
        <f t="shared" si="143"/>
        <v>0</v>
      </c>
      <c r="BD150" s="12">
        <f t="shared" si="144"/>
        <v>0</v>
      </c>
      <c r="BE150" s="12">
        <f>IF(U59=3,1,0)</f>
        <v>0</v>
      </c>
      <c r="BF150" s="12">
        <f>IF(U59=2,1,0)</f>
        <v>0</v>
      </c>
      <c r="BG150" s="12">
        <f>IF(U59=1,1,0)</f>
        <v>0</v>
      </c>
      <c r="BH150" s="12">
        <f>IF(AND(U59=0,T59&lt;&gt;0),1,0)</f>
        <v>0</v>
      </c>
      <c r="BI150" s="14"/>
    </row>
    <row r="151" spans="1:61" ht="15" hidden="1" thickBot="1">
      <c r="A151" s="106"/>
      <c r="B151" s="137"/>
      <c r="C151" s="130"/>
      <c r="D151" s="234">
        <f t="shared" ref="D151:D158" si="220">D150</f>
        <v>0</v>
      </c>
      <c r="E151" s="230" t="str">
        <f>E9</f>
        <v>SV Miesau</v>
      </c>
      <c r="F151" s="110"/>
      <c r="G151" s="111"/>
      <c r="H151" s="108"/>
      <c r="I151" s="109"/>
      <c r="J151" s="110"/>
      <c r="K151" s="111"/>
      <c r="L151" s="108"/>
      <c r="M151" s="109"/>
      <c r="N151" s="110"/>
      <c r="O151" s="111"/>
      <c r="P151" s="114" t="str">
        <f t="shared" si="216"/>
        <v/>
      </c>
      <c r="Q151" s="115" t="str">
        <f t="shared" si="204"/>
        <v/>
      </c>
      <c r="R151" s="114" t="str">
        <f t="shared" si="217"/>
        <v/>
      </c>
      <c r="S151" s="115" t="str">
        <f t="shared" si="205"/>
        <v/>
      </c>
      <c r="T151" s="103">
        <f t="shared" si="128"/>
        <v>0</v>
      </c>
      <c r="U151" s="104">
        <f t="shared" si="129"/>
        <v>0</v>
      </c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7" t="str">
        <f t="shared" ca="1" si="206"/>
        <v/>
      </c>
      <c r="AN151" s="367"/>
      <c r="AO151" s="368" t="str">
        <f t="shared" ca="1" si="218"/>
        <v/>
      </c>
      <c r="AP151" s="368"/>
      <c r="AQ151" s="105">
        <f t="shared" si="207"/>
        <v>0</v>
      </c>
      <c r="AR151" s="105">
        <f t="shared" si="219"/>
        <v>0</v>
      </c>
      <c r="AS151" s="14">
        <f t="shared" si="208"/>
        <v>0</v>
      </c>
      <c r="AT151" s="202">
        <f t="shared" si="209"/>
        <v>0</v>
      </c>
      <c r="AU151" s="105">
        <f t="shared" si="210"/>
        <v>0</v>
      </c>
      <c r="AV151" s="105">
        <f t="shared" si="211"/>
        <v>0</v>
      </c>
      <c r="AW151" s="14">
        <f t="shared" si="212"/>
        <v>0</v>
      </c>
      <c r="AX151" s="14">
        <f t="shared" si="213"/>
        <v>0</v>
      </c>
      <c r="AY151" s="105">
        <f t="shared" si="214"/>
        <v>0</v>
      </c>
      <c r="AZ151" s="105">
        <f t="shared" si="215"/>
        <v>0</v>
      </c>
      <c r="BA151" s="12">
        <f t="shared" si="141"/>
        <v>0</v>
      </c>
      <c r="BB151" s="12">
        <f t="shared" si="142"/>
        <v>0</v>
      </c>
      <c r="BC151" s="12">
        <f t="shared" si="143"/>
        <v>0</v>
      </c>
      <c r="BD151" s="12">
        <f t="shared" si="144"/>
        <v>0</v>
      </c>
      <c r="BE151" s="12">
        <f>IF(U70=3,1,0)</f>
        <v>0</v>
      </c>
      <c r="BF151" s="12">
        <f>IF(U70=2,1,0)</f>
        <v>0</v>
      </c>
      <c r="BG151" s="12">
        <f>IF(U70=1,1,0)</f>
        <v>0</v>
      </c>
      <c r="BH151" s="12">
        <f>IF(AND(U70=0,T70&lt;&gt;0),1,0)</f>
        <v>0</v>
      </c>
      <c r="BI151" s="14"/>
    </row>
    <row r="152" spans="1:61" ht="15" hidden="1" thickBot="1">
      <c r="A152" s="106"/>
      <c r="B152" s="137"/>
      <c r="C152" s="130"/>
      <c r="D152" s="234">
        <f t="shared" si="220"/>
        <v>0</v>
      </c>
      <c r="E152" s="230" t="str">
        <f>E12</f>
        <v>Niederk./Morbach/Heiligenm.</v>
      </c>
      <c r="F152" s="110"/>
      <c r="G152" s="111"/>
      <c r="H152" s="108"/>
      <c r="I152" s="109"/>
      <c r="J152" s="110"/>
      <c r="K152" s="111"/>
      <c r="L152" s="108"/>
      <c r="M152" s="109"/>
      <c r="N152" s="110"/>
      <c r="O152" s="111"/>
      <c r="P152" s="114" t="str">
        <f t="shared" si="216"/>
        <v/>
      </c>
      <c r="Q152" s="115" t="str">
        <f t="shared" si="204"/>
        <v/>
      </c>
      <c r="R152" s="114" t="str">
        <f t="shared" si="217"/>
        <v/>
      </c>
      <c r="S152" s="115" t="str">
        <f t="shared" si="205"/>
        <v/>
      </c>
      <c r="T152" s="103">
        <f t="shared" si="128"/>
        <v>0</v>
      </c>
      <c r="U152" s="104">
        <f t="shared" si="129"/>
        <v>0</v>
      </c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72" t="str">
        <f t="shared" ca="1" si="206"/>
        <v/>
      </c>
      <c r="AN152" s="372"/>
      <c r="AO152" s="368" t="str">
        <f t="shared" ca="1" si="218"/>
        <v/>
      </c>
      <c r="AP152" s="368"/>
      <c r="AQ152" s="105">
        <f t="shared" si="207"/>
        <v>0</v>
      </c>
      <c r="AR152" s="105">
        <f t="shared" si="219"/>
        <v>0</v>
      </c>
      <c r="AS152" s="14">
        <f t="shared" si="208"/>
        <v>0</v>
      </c>
      <c r="AT152" s="202">
        <f t="shared" si="209"/>
        <v>0</v>
      </c>
      <c r="AU152" s="105">
        <f t="shared" si="210"/>
        <v>0</v>
      </c>
      <c r="AV152" s="105">
        <f t="shared" si="211"/>
        <v>0</v>
      </c>
      <c r="AW152" s="14">
        <f t="shared" si="212"/>
        <v>0</v>
      </c>
      <c r="AX152" s="14">
        <f t="shared" si="213"/>
        <v>0</v>
      </c>
      <c r="AY152" s="105">
        <f t="shared" si="214"/>
        <v>0</v>
      </c>
      <c r="AZ152" s="105">
        <f t="shared" si="215"/>
        <v>0</v>
      </c>
      <c r="BA152" s="12">
        <f t="shared" si="141"/>
        <v>0</v>
      </c>
      <c r="BB152" s="12">
        <f t="shared" si="142"/>
        <v>0</v>
      </c>
      <c r="BC152" s="12">
        <f t="shared" si="143"/>
        <v>0</v>
      </c>
      <c r="BD152" s="12">
        <f t="shared" si="144"/>
        <v>0</v>
      </c>
      <c r="BE152" s="12">
        <f>IF(U81=3,1,0)</f>
        <v>0</v>
      </c>
      <c r="BF152" s="12">
        <f>IF(U81=2,1,0)</f>
        <v>0</v>
      </c>
      <c r="BG152" s="12">
        <f>IF(U81=1,1,0)</f>
        <v>0</v>
      </c>
      <c r="BH152" s="12">
        <f>IF(AND(U81=0,T81&lt;&gt;0),1,0)</f>
        <v>0</v>
      </c>
      <c r="BI152" s="14"/>
    </row>
    <row r="153" spans="1:61" ht="15" hidden="1" thickBot="1">
      <c r="A153" s="106"/>
      <c r="B153" s="137"/>
      <c r="C153" s="130"/>
      <c r="D153" s="234">
        <f t="shared" si="220"/>
        <v>0</v>
      </c>
      <c r="E153" s="230" t="str">
        <f>E15</f>
        <v>Rodenbach/Weilerbach</v>
      </c>
      <c r="F153" s="110"/>
      <c r="G153" s="111"/>
      <c r="H153" s="108"/>
      <c r="I153" s="109"/>
      <c r="J153" s="110"/>
      <c r="K153" s="111"/>
      <c r="L153" s="108"/>
      <c r="M153" s="109"/>
      <c r="N153" s="110"/>
      <c r="O153" s="111"/>
      <c r="P153" s="114" t="str">
        <f t="shared" si="216"/>
        <v/>
      </c>
      <c r="Q153" s="115" t="str">
        <f t="shared" si="204"/>
        <v/>
      </c>
      <c r="R153" s="114" t="str">
        <f t="shared" si="217"/>
        <v/>
      </c>
      <c r="S153" s="115" t="str">
        <f t="shared" si="205"/>
        <v/>
      </c>
      <c r="T153" s="103">
        <f t="shared" si="128"/>
        <v>0</v>
      </c>
      <c r="U153" s="104">
        <f t="shared" si="129"/>
        <v>0</v>
      </c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7" t="str">
        <f t="shared" ca="1" si="206"/>
        <v/>
      </c>
      <c r="AN153" s="367"/>
      <c r="AO153" s="368" t="str">
        <f t="shared" ca="1" si="218"/>
        <v/>
      </c>
      <c r="AP153" s="368"/>
      <c r="AQ153" s="105">
        <f t="shared" si="207"/>
        <v>0</v>
      </c>
      <c r="AR153" s="105">
        <f t="shared" si="219"/>
        <v>0</v>
      </c>
      <c r="AS153" s="14">
        <f t="shared" si="208"/>
        <v>0</v>
      </c>
      <c r="AT153" s="202">
        <f t="shared" si="209"/>
        <v>0</v>
      </c>
      <c r="AU153" s="105">
        <f t="shared" si="210"/>
        <v>0</v>
      </c>
      <c r="AV153" s="105">
        <f t="shared" si="211"/>
        <v>0</v>
      </c>
      <c r="AW153" s="14">
        <f t="shared" si="212"/>
        <v>0</v>
      </c>
      <c r="AX153" s="14">
        <f t="shared" si="213"/>
        <v>0</v>
      </c>
      <c r="AY153" s="105">
        <f t="shared" si="214"/>
        <v>0</v>
      </c>
      <c r="AZ153" s="105">
        <f t="shared" si="215"/>
        <v>0</v>
      </c>
      <c r="BA153" s="12">
        <f t="shared" si="141"/>
        <v>0</v>
      </c>
      <c r="BB153" s="12">
        <f t="shared" si="142"/>
        <v>0</v>
      </c>
      <c r="BC153" s="12">
        <f t="shared" si="143"/>
        <v>0</v>
      </c>
      <c r="BD153" s="12">
        <f t="shared" si="144"/>
        <v>0</v>
      </c>
      <c r="BE153" s="12">
        <f>IF(U92=3,1,0)</f>
        <v>0</v>
      </c>
      <c r="BF153" s="12">
        <f>IF(U92=2,1,0)</f>
        <v>0</v>
      </c>
      <c r="BG153" s="12">
        <f>IF(U92=1,1,0)</f>
        <v>0</v>
      </c>
      <c r="BH153" s="12">
        <f>IF(AND(U92=0,T92&lt;&gt;0),1,0)</f>
        <v>0</v>
      </c>
      <c r="BI153" s="14"/>
    </row>
    <row r="154" spans="1:61" ht="15" hidden="1" thickBot="1">
      <c r="A154" s="106"/>
      <c r="B154" s="137"/>
      <c r="C154" s="130"/>
      <c r="D154" s="234">
        <f t="shared" si="220"/>
        <v>0</v>
      </c>
      <c r="E154" s="230" t="str">
        <f>E18</f>
        <v>TV Rodenbach Youth</v>
      </c>
      <c r="F154" s="110"/>
      <c r="G154" s="111"/>
      <c r="H154" s="108"/>
      <c r="I154" s="109"/>
      <c r="J154" s="110"/>
      <c r="K154" s="111"/>
      <c r="L154" s="108"/>
      <c r="M154" s="109"/>
      <c r="N154" s="110"/>
      <c r="O154" s="111"/>
      <c r="P154" s="114" t="str">
        <f t="shared" si="216"/>
        <v/>
      </c>
      <c r="Q154" s="115" t="str">
        <f t="shared" si="204"/>
        <v/>
      </c>
      <c r="R154" s="114" t="str">
        <f t="shared" si="217"/>
        <v/>
      </c>
      <c r="S154" s="115" t="str">
        <f t="shared" si="205"/>
        <v/>
      </c>
      <c r="T154" s="103">
        <f t="shared" si="128"/>
        <v>0</v>
      </c>
      <c r="U154" s="104">
        <f t="shared" si="129"/>
        <v>0</v>
      </c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7" t="str">
        <f t="shared" ca="1" si="206"/>
        <v/>
      </c>
      <c r="AN154" s="367"/>
      <c r="AO154" s="368" t="str">
        <f t="shared" ca="1" si="218"/>
        <v/>
      </c>
      <c r="AP154" s="368"/>
      <c r="AQ154" s="105">
        <f t="shared" si="207"/>
        <v>0</v>
      </c>
      <c r="AR154" s="105">
        <f t="shared" si="219"/>
        <v>0</v>
      </c>
      <c r="AS154" s="14">
        <f t="shared" si="208"/>
        <v>0</v>
      </c>
      <c r="AT154" s="202">
        <f t="shared" si="209"/>
        <v>0</v>
      </c>
      <c r="AU154" s="105">
        <f t="shared" si="210"/>
        <v>0</v>
      </c>
      <c r="AV154" s="105">
        <f t="shared" si="211"/>
        <v>0</v>
      </c>
      <c r="AW154" s="14">
        <f t="shared" si="212"/>
        <v>0</v>
      </c>
      <c r="AX154" s="14">
        <f t="shared" si="213"/>
        <v>0</v>
      </c>
      <c r="AY154" s="105">
        <f t="shared" si="214"/>
        <v>0</v>
      </c>
      <c r="AZ154" s="105">
        <f t="shared" si="215"/>
        <v>0</v>
      </c>
      <c r="BA154" s="12">
        <f t="shared" si="141"/>
        <v>0</v>
      </c>
      <c r="BB154" s="12">
        <f t="shared" si="142"/>
        <v>0</v>
      </c>
      <c r="BC154" s="12">
        <f t="shared" si="143"/>
        <v>0</v>
      </c>
      <c r="BD154" s="12">
        <f t="shared" si="144"/>
        <v>0</v>
      </c>
      <c r="BE154" s="12">
        <f>IF(U103=3,1,0)</f>
        <v>0</v>
      </c>
      <c r="BF154" s="12">
        <f>IF(U103=2,1,0)</f>
        <v>0</v>
      </c>
      <c r="BG154" s="12">
        <f>IF(U103=1,1,0)</f>
        <v>0</v>
      </c>
      <c r="BH154" s="12">
        <f>IF(AND(U103=0,T103&lt;&gt;0),1,0)</f>
        <v>0</v>
      </c>
      <c r="BI154" s="14"/>
    </row>
    <row r="155" spans="1:61" ht="15" hidden="1" thickBot="1">
      <c r="A155" s="106"/>
      <c r="B155" s="137"/>
      <c r="C155" s="130"/>
      <c r="D155" s="234">
        <f t="shared" si="220"/>
        <v>0</v>
      </c>
      <c r="E155" s="230">
        <f>E21</f>
        <v>0</v>
      </c>
      <c r="F155" s="110"/>
      <c r="G155" s="111"/>
      <c r="H155" s="108"/>
      <c r="I155" s="109"/>
      <c r="J155" s="110"/>
      <c r="K155" s="111"/>
      <c r="L155" s="108"/>
      <c r="M155" s="109"/>
      <c r="N155" s="110"/>
      <c r="O155" s="111"/>
      <c r="P155" s="114" t="str">
        <f t="shared" si="216"/>
        <v/>
      </c>
      <c r="Q155" s="115" t="str">
        <f t="shared" si="204"/>
        <v/>
      </c>
      <c r="R155" s="114" t="str">
        <f t="shared" si="217"/>
        <v/>
      </c>
      <c r="S155" s="115" t="str">
        <f t="shared" si="205"/>
        <v/>
      </c>
      <c r="T155" s="103">
        <f t="shared" si="128"/>
        <v>0</v>
      </c>
      <c r="U155" s="104">
        <f t="shared" si="129"/>
        <v>0</v>
      </c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7" t="str">
        <f t="shared" ca="1" si="206"/>
        <v/>
      </c>
      <c r="AN155" s="367"/>
      <c r="AO155" s="368" t="str">
        <f t="shared" ca="1" si="218"/>
        <v/>
      </c>
      <c r="AP155" s="368"/>
      <c r="AQ155" s="105">
        <f t="shared" si="207"/>
        <v>0</v>
      </c>
      <c r="AR155" s="105">
        <f t="shared" si="219"/>
        <v>0</v>
      </c>
      <c r="AS155" s="14">
        <f t="shared" si="208"/>
        <v>0</v>
      </c>
      <c r="AT155" s="202">
        <f t="shared" si="209"/>
        <v>0</v>
      </c>
      <c r="AU155" s="105">
        <f t="shared" si="210"/>
        <v>0</v>
      </c>
      <c r="AV155" s="105">
        <f t="shared" si="211"/>
        <v>0</v>
      </c>
      <c r="AW155" s="14">
        <f t="shared" si="212"/>
        <v>0</v>
      </c>
      <c r="AX155" s="14">
        <f t="shared" si="213"/>
        <v>0</v>
      </c>
      <c r="AY155" s="105">
        <f t="shared" si="214"/>
        <v>0</v>
      </c>
      <c r="AZ155" s="105">
        <f t="shared" si="215"/>
        <v>0</v>
      </c>
      <c r="BA155" s="12">
        <f t="shared" si="141"/>
        <v>0</v>
      </c>
      <c r="BB155" s="12">
        <f t="shared" si="142"/>
        <v>0</v>
      </c>
      <c r="BC155" s="12">
        <f t="shared" si="143"/>
        <v>0</v>
      </c>
      <c r="BD155" s="12">
        <f t="shared" si="144"/>
        <v>0</v>
      </c>
      <c r="BE155" s="12">
        <f>IF(U114=3,1,0)</f>
        <v>0</v>
      </c>
      <c r="BF155" s="12">
        <f>IF(U114=2,1,0)</f>
        <v>0</v>
      </c>
      <c r="BG155" s="12">
        <f>IF(U114=1,1,0)</f>
        <v>0</v>
      </c>
      <c r="BH155" s="12">
        <f>IF(AND(U114=0,T114&lt;&gt;0),1,0)</f>
        <v>0</v>
      </c>
      <c r="BI155" s="14"/>
    </row>
    <row r="156" spans="1:61" ht="15" hidden="1" thickBot="1">
      <c r="A156" s="106"/>
      <c r="B156" s="137"/>
      <c r="C156" s="130"/>
      <c r="D156" s="234">
        <f t="shared" si="220"/>
        <v>0</v>
      </c>
      <c r="E156" s="230">
        <f>E24</f>
        <v>0</v>
      </c>
      <c r="F156" s="110"/>
      <c r="G156" s="111"/>
      <c r="H156" s="108"/>
      <c r="I156" s="109"/>
      <c r="J156" s="110"/>
      <c r="K156" s="111"/>
      <c r="L156" s="108"/>
      <c r="M156" s="109"/>
      <c r="N156" s="110"/>
      <c r="O156" s="111"/>
      <c r="P156" s="114" t="str">
        <f t="shared" si="216"/>
        <v/>
      </c>
      <c r="Q156" s="115" t="str">
        <f t="shared" si="204"/>
        <v/>
      </c>
      <c r="R156" s="114" t="str">
        <f t="shared" si="217"/>
        <v/>
      </c>
      <c r="S156" s="115" t="str">
        <f t="shared" si="205"/>
        <v/>
      </c>
      <c r="T156" s="103">
        <f t="shared" si="128"/>
        <v>0</v>
      </c>
      <c r="U156" s="104">
        <f t="shared" si="129"/>
        <v>0</v>
      </c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7" t="str">
        <f t="shared" ca="1" si="206"/>
        <v/>
      </c>
      <c r="AN156" s="367"/>
      <c r="AO156" s="368" t="str">
        <f t="shared" ca="1" si="218"/>
        <v/>
      </c>
      <c r="AP156" s="368"/>
      <c r="AQ156" s="105">
        <f t="shared" si="207"/>
        <v>0</v>
      </c>
      <c r="AR156" s="105">
        <f t="shared" si="219"/>
        <v>0</v>
      </c>
      <c r="AS156" s="14">
        <f t="shared" si="208"/>
        <v>0</v>
      </c>
      <c r="AT156" s="202">
        <f t="shared" si="209"/>
        <v>0</v>
      </c>
      <c r="AU156" s="105">
        <f t="shared" si="210"/>
        <v>0</v>
      </c>
      <c r="AV156" s="105">
        <f t="shared" si="211"/>
        <v>0</v>
      </c>
      <c r="AW156" s="14">
        <f t="shared" si="212"/>
        <v>0</v>
      </c>
      <c r="AX156" s="14">
        <f t="shared" si="213"/>
        <v>0</v>
      </c>
      <c r="AY156" s="105">
        <f t="shared" si="214"/>
        <v>0</v>
      </c>
      <c r="AZ156" s="105">
        <f t="shared" si="215"/>
        <v>0</v>
      </c>
      <c r="BA156" s="12">
        <f t="shared" si="141"/>
        <v>0</v>
      </c>
      <c r="BB156" s="12">
        <f t="shared" si="142"/>
        <v>0</v>
      </c>
      <c r="BC156" s="12">
        <f t="shared" si="143"/>
        <v>0</v>
      </c>
      <c r="BD156" s="12">
        <f t="shared" si="144"/>
        <v>0</v>
      </c>
      <c r="BE156" s="12">
        <f>IF(U125=3,1,0)</f>
        <v>0</v>
      </c>
      <c r="BF156" s="12">
        <f>IF(U125=2,1,0)</f>
        <v>0</v>
      </c>
      <c r="BG156" s="12">
        <f>IF(U125=1,1,0)</f>
        <v>0</v>
      </c>
      <c r="BH156" s="12">
        <f>IF(AND(U125=0,T125&lt;&gt;0),1,0)</f>
        <v>0</v>
      </c>
      <c r="BI156" s="14"/>
    </row>
    <row r="157" spans="1:61" ht="15" hidden="1" thickBot="1">
      <c r="A157" s="106"/>
      <c r="B157" s="137"/>
      <c r="C157" s="130"/>
      <c r="D157" s="234">
        <f t="shared" si="220"/>
        <v>0</v>
      </c>
      <c r="E157" s="230">
        <f>E27</f>
        <v>0</v>
      </c>
      <c r="F157" s="110"/>
      <c r="G157" s="111"/>
      <c r="H157" s="108"/>
      <c r="I157" s="109"/>
      <c r="J157" s="110"/>
      <c r="K157" s="111"/>
      <c r="L157" s="108"/>
      <c r="M157" s="109"/>
      <c r="N157" s="110"/>
      <c r="O157" s="111"/>
      <c r="P157" s="114" t="str">
        <f t="shared" si="216"/>
        <v/>
      </c>
      <c r="Q157" s="115" t="str">
        <f t="shared" si="204"/>
        <v/>
      </c>
      <c r="R157" s="114" t="str">
        <f t="shared" si="217"/>
        <v/>
      </c>
      <c r="S157" s="115" t="str">
        <f t="shared" si="205"/>
        <v/>
      </c>
      <c r="T157" s="103">
        <f t="shared" si="128"/>
        <v>0</v>
      </c>
      <c r="U157" s="104">
        <f t="shared" si="129"/>
        <v>0</v>
      </c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7" t="str">
        <f t="shared" ca="1" si="206"/>
        <v/>
      </c>
      <c r="AN157" s="367"/>
      <c r="AO157" s="368" t="str">
        <f t="shared" ca="1" si="218"/>
        <v/>
      </c>
      <c r="AP157" s="368"/>
      <c r="AQ157" s="105">
        <f t="shared" si="207"/>
        <v>0</v>
      </c>
      <c r="AR157" s="105">
        <f t="shared" si="219"/>
        <v>0</v>
      </c>
      <c r="AS157" s="14">
        <f t="shared" si="208"/>
        <v>0</v>
      </c>
      <c r="AT157" s="202">
        <f t="shared" si="209"/>
        <v>0</v>
      </c>
      <c r="AU157" s="105">
        <f t="shared" si="210"/>
        <v>0</v>
      </c>
      <c r="AV157" s="105">
        <f t="shared" si="211"/>
        <v>0</v>
      </c>
      <c r="AW157" s="14">
        <f t="shared" si="212"/>
        <v>0</v>
      </c>
      <c r="AX157" s="14">
        <f t="shared" si="213"/>
        <v>0</v>
      </c>
      <c r="AY157" s="105">
        <f t="shared" si="214"/>
        <v>0</v>
      </c>
      <c r="AZ157" s="105">
        <f t="shared" si="215"/>
        <v>0</v>
      </c>
      <c r="BA157" s="12">
        <f t="shared" si="141"/>
        <v>0</v>
      </c>
      <c r="BB157" s="12">
        <f t="shared" si="142"/>
        <v>0</v>
      </c>
      <c r="BC157" s="12">
        <f t="shared" si="143"/>
        <v>0</v>
      </c>
      <c r="BD157" s="12">
        <f t="shared" si="144"/>
        <v>0</v>
      </c>
      <c r="BE157" s="12">
        <f>IF(U136=3,1,0)</f>
        <v>0</v>
      </c>
      <c r="BF157" s="12">
        <f>IF(U136=2,1,0)</f>
        <v>0</v>
      </c>
      <c r="BG157" s="12">
        <f>IF(U136=1,1,0)</f>
        <v>0</v>
      </c>
      <c r="BH157" s="12">
        <f>IF(AND(U136=0,T136&lt;&gt;0),1,0)</f>
        <v>0</v>
      </c>
      <c r="BI157" s="14"/>
    </row>
    <row r="158" spans="1:61" ht="15" hidden="1" thickBot="1">
      <c r="A158" s="116"/>
      <c r="B158" s="138"/>
      <c r="C158" s="131"/>
      <c r="D158" s="235">
        <f t="shared" si="220"/>
        <v>0</v>
      </c>
      <c r="E158" s="236">
        <f>E30</f>
        <v>0</v>
      </c>
      <c r="F158" s="120"/>
      <c r="G158" s="121"/>
      <c r="H158" s="118"/>
      <c r="I158" s="119"/>
      <c r="J158" s="120"/>
      <c r="K158" s="121"/>
      <c r="L158" s="118"/>
      <c r="M158" s="119"/>
      <c r="N158" s="120"/>
      <c r="O158" s="121"/>
      <c r="P158" s="124" t="str">
        <f t="shared" si="216"/>
        <v/>
      </c>
      <c r="Q158" s="125" t="str">
        <f t="shared" si="204"/>
        <v/>
      </c>
      <c r="R158" s="124" t="str">
        <f t="shared" si="217"/>
        <v/>
      </c>
      <c r="S158" s="125" t="str">
        <f t="shared" si="205"/>
        <v/>
      </c>
      <c r="T158" s="103">
        <f t="shared" si="128"/>
        <v>0</v>
      </c>
      <c r="U158" s="104">
        <f t="shared" si="129"/>
        <v>0</v>
      </c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70" t="str">
        <f t="shared" ca="1" si="206"/>
        <v/>
      </c>
      <c r="AN158" s="370"/>
      <c r="AO158" s="371" t="str">
        <f t="shared" ca="1" si="218"/>
        <v/>
      </c>
      <c r="AP158" s="371"/>
      <c r="AQ158" s="105">
        <f t="shared" si="207"/>
        <v>0</v>
      </c>
      <c r="AR158" s="105">
        <f t="shared" si="219"/>
        <v>0</v>
      </c>
      <c r="AS158" s="14">
        <f t="shared" si="208"/>
        <v>0</v>
      </c>
      <c r="AT158" s="202">
        <f t="shared" si="209"/>
        <v>0</v>
      </c>
      <c r="AU158" s="105">
        <f t="shared" si="210"/>
        <v>0</v>
      </c>
      <c r="AV158" s="105">
        <f t="shared" si="211"/>
        <v>0</v>
      </c>
      <c r="AW158" s="14">
        <f t="shared" si="212"/>
        <v>0</v>
      </c>
      <c r="AX158" s="14">
        <f t="shared" si="213"/>
        <v>0</v>
      </c>
      <c r="AY158" s="105">
        <f t="shared" si="214"/>
        <v>0</v>
      </c>
      <c r="AZ158" s="105">
        <f t="shared" si="215"/>
        <v>0</v>
      </c>
      <c r="BA158" s="12">
        <f t="shared" si="141"/>
        <v>0</v>
      </c>
      <c r="BB158" s="12">
        <f t="shared" si="142"/>
        <v>0</v>
      </c>
      <c r="BC158" s="12">
        <f t="shared" si="143"/>
        <v>0</v>
      </c>
      <c r="BD158" s="12">
        <f t="shared" si="144"/>
        <v>0</v>
      </c>
      <c r="BE158" s="12">
        <f>IF(U147=3,1,0)</f>
        <v>0</v>
      </c>
      <c r="BF158" s="12">
        <f>IF(U147=2,1,0)</f>
        <v>0</v>
      </c>
      <c r="BG158" s="12">
        <f>IF(U147=1,1,0)</f>
        <v>0</v>
      </c>
      <c r="BH158" s="12">
        <f>IF(AND(U147=0,T147&lt;&gt;0),1,0)</f>
        <v>0</v>
      </c>
      <c r="BI158" s="14"/>
    </row>
    <row r="159" spans="1:61" ht="14.4">
      <c r="A159" s="13"/>
      <c r="C159" s="14"/>
      <c r="AQ159" s="132"/>
      <c r="AR159" s="132"/>
      <c r="AS159" s="132"/>
      <c r="AU159" s="132"/>
      <c r="AV159" s="132"/>
      <c r="AW159" s="132"/>
      <c r="AX159" s="132"/>
      <c r="AY159" s="132"/>
      <c r="AZ159" s="132"/>
      <c r="BA159" s="128">
        <f t="shared" ref="BA159:BH159" si="221">SUM(BA149:BA158)</f>
        <v>0</v>
      </c>
      <c r="BB159" s="128">
        <f t="shared" si="221"/>
        <v>0</v>
      </c>
      <c r="BC159" s="128">
        <f t="shared" si="221"/>
        <v>0</v>
      </c>
      <c r="BD159" s="128">
        <f t="shared" si="221"/>
        <v>0</v>
      </c>
      <c r="BE159" s="128">
        <f t="shared" si="221"/>
        <v>0</v>
      </c>
      <c r="BF159" s="128">
        <f t="shared" si="221"/>
        <v>0</v>
      </c>
      <c r="BG159" s="128">
        <f t="shared" si="221"/>
        <v>0</v>
      </c>
      <c r="BH159" s="128">
        <f t="shared" si="221"/>
        <v>0</v>
      </c>
      <c r="BI159" s="14">
        <f>SUM(BA159:BH159)</f>
        <v>0</v>
      </c>
    </row>
  </sheetData>
  <mergeCells count="387">
    <mergeCell ref="E18:E20"/>
    <mergeCell ref="E21:E23"/>
    <mergeCell ref="E24:E26"/>
    <mergeCell ref="E27:E29"/>
    <mergeCell ref="E30:E32"/>
    <mergeCell ref="E33:E35"/>
    <mergeCell ref="V1:W1"/>
    <mergeCell ref="AL1:AM1"/>
    <mergeCell ref="H2:I2"/>
    <mergeCell ref="E3:E5"/>
    <mergeCell ref="E6:E8"/>
    <mergeCell ref="E9:E11"/>
    <mergeCell ref="E12:E14"/>
    <mergeCell ref="F1:G1"/>
    <mergeCell ref="H1:I1"/>
    <mergeCell ref="J1:K1"/>
    <mergeCell ref="L1:M1"/>
    <mergeCell ref="T1:U1"/>
    <mergeCell ref="T2:U2"/>
    <mergeCell ref="E15:E17"/>
    <mergeCell ref="R1:S1"/>
    <mergeCell ref="F2:G2"/>
    <mergeCell ref="X1:Y1"/>
    <mergeCell ref="Z1:AA1"/>
    <mergeCell ref="AN1:AO1"/>
    <mergeCell ref="AP1:AQ1"/>
    <mergeCell ref="V2:W2"/>
    <mergeCell ref="X2:Y2"/>
    <mergeCell ref="Z2:AA2"/>
    <mergeCell ref="AG2:AH2"/>
    <mergeCell ref="AI2:AJ2"/>
    <mergeCell ref="AL2:AM2"/>
    <mergeCell ref="AN2:AO2"/>
    <mergeCell ref="AP2:AQ2"/>
    <mergeCell ref="J2:K2"/>
    <mergeCell ref="L2:M2"/>
    <mergeCell ref="N2:O2"/>
    <mergeCell ref="P2:Q2"/>
    <mergeCell ref="R2:S2"/>
    <mergeCell ref="N1:O1"/>
    <mergeCell ref="P1:Q1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0:AL40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4:AL44"/>
    <mergeCell ref="AM48:AN48"/>
    <mergeCell ref="AO48:AP48"/>
    <mergeCell ref="V48:AL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3:AL53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57:AL57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2:AL62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66:AL66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0:AL70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5:AL75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79:AL79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4:AL84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88:AL88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V153:AL153"/>
    <mergeCell ref="AM153:AN153"/>
    <mergeCell ref="AO153:AP153"/>
    <mergeCell ref="V154:AL154"/>
    <mergeCell ref="AM154:AN154"/>
    <mergeCell ref="AO154:AP154"/>
    <mergeCell ref="V158:AL158"/>
    <mergeCell ref="AM158:AN158"/>
    <mergeCell ref="AO158:AP158"/>
    <mergeCell ref="V155:AL155"/>
    <mergeCell ref="AM155:AN155"/>
    <mergeCell ref="AO155:AP155"/>
    <mergeCell ref="V156:AL156"/>
    <mergeCell ref="AM156:AN156"/>
    <mergeCell ref="AO156:AP156"/>
    <mergeCell ref="V157:AL157"/>
    <mergeCell ref="AM157:AN157"/>
    <mergeCell ref="AO157:AP15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6" zoomScaleNormal="86" workbookViewId="0">
      <selection activeCell="D15" sqref="D15"/>
    </sheetView>
  </sheetViews>
  <sheetFormatPr baseColWidth="10" defaultRowHeight="14.4"/>
  <cols>
    <col min="1" max="1" width="7.109375" bestFit="1" customWidth="1"/>
    <col min="2" max="2" width="31.21875" bestFit="1" customWidth="1"/>
    <col min="3" max="3" width="29.44140625" bestFit="1" customWidth="1"/>
    <col min="4" max="4" width="26.109375" bestFit="1" customWidth="1"/>
    <col min="5" max="5" width="26.33203125" bestFit="1" customWidth="1"/>
    <col min="6" max="6" width="6.21875" bestFit="1" customWidth="1"/>
    <col min="7" max="7" width="31.21875" bestFit="1" customWidth="1"/>
    <col min="8" max="8" width="29.44140625" bestFit="1" customWidth="1"/>
    <col min="9" max="10" width="26.33203125" bestFit="1" customWidth="1"/>
    <col min="256" max="256" width="12.33203125" bestFit="1" customWidth="1"/>
    <col min="257" max="258" width="27" bestFit="1" customWidth="1"/>
    <col min="259" max="259" width="24.88671875" bestFit="1" customWidth="1"/>
    <col min="260" max="260" width="32.44140625" bestFit="1" customWidth="1"/>
    <col min="261" max="261" width="7.44140625" bestFit="1" customWidth="1"/>
    <col min="262" max="263" width="27" bestFit="1" customWidth="1"/>
    <col min="264" max="264" width="24.88671875" bestFit="1" customWidth="1"/>
    <col min="265" max="265" width="32.44140625" bestFit="1" customWidth="1"/>
    <col min="266" max="266" width="15" bestFit="1" customWidth="1"/>
    <col min="512" max="512" width="12.33203125" bestFit="1" customWidth="1"/>
    <col min="513" max="514" width="27" bestFit="1" customWidth="1"/>
    <col min="515" max="515" width="24.88671875" bestFit="1" customWidth="1"/>
    <col min="516" max="516" width="32.44140625" bestFit="1" customWidth="1"/>
    <col min="517" max="517" width="7.44140625" bestFit="1" customWidth="1"/>
    <col min="518" max="519" width="27" bestFit="1" customWidth="1"/>
    <col min="520" max="520" width="24.88671875" bestFit="1" customWidth="1"/>
    <col min="521" max="521" width="32.44140625" bestFit="1" customWidth="1"/>
    <col min="522" max="522" width="15" bestFit="1" customWidth="1"/>
    <col min="768" max="768" width="12.33203125" bestFit="1" customWidth="1"/>
    <col min="769" max="770" width="27" bestFit="1" customWidth="1"/>
    <col min="771" max="771" width="24.88671875" bestFit="1" customWidth="1"/>
    <col min="772" max="772" width="32.44140625" bestFit="1" customWidth="1"/>
    <col min="773" max="773" width="7.44140625" bestFit="1" customWidth="1"/>
    <col min="774" max="775" width="27" bestFit="1" customWidth="1"/>
    <col min="776" max="776" width="24.88671875" bestFit="1" customWidth="1"/>
    <col min="777" max="777" width="32.44140625" bestFit="1" customWidth="1"/>
    <col min="778" max="778" width="15" bestFit="1" customWidth="1"/>
    <col min="1024" max="1024" width="12.33203125" bestFit="1" customWidth="1"/>
    <col min="1025" max="1026" width="27" bestFit="1" customWidth="1"/>
    <col min="1027" max="1027" width="24.88671875" bestFit="1" customWidth="1"/>
    <col min="1028" max="1028" width="32.44140625" bestFit="1" customWidth="1"/>
    <col min="1029" max="1029" width="7.44140625" bestFit="1" customWidth="1"/>
    <col min="1030" max="1031" width="27" bestFit="1" customWidth="1"/>
    <col min="1032" max="1032" width="24.88671875" bestFit="1" customWidth="1"/>
    <col min="1033" max="1033" width="32.44140625" bestFit="1" customWidth="1"/>
    <col min="1034" max="1034" width="15" bestFit="1" customWidth="1"/>
    <col min="1280" max="1280" width="12.33203125" bestFit="1" customWidth="1"/>
    <col min="1281" max="1282" width="27" bestFit="1" customWidth="1"/>
    <col min="1283" max="1283" width="24.88671875" bestFit="1" customWidth="1"/>
    <col min="1284" max="1284" width="32.44140625" bestFit="1" customWidth="1"/>
    <col min="1285" max="1285" width="7.44140625" bestFit="1" customWidth="1"/>
    <col min="1286" max="1287" width="27" bestFit="1" customWidth="1"/>
    <col min="1288" max="1288" width="24.88671875" bestFit="1" customWidth="1"/>
    <col min="1289" max="1289" width="32.44140625" bestFit="1" customWidth="1"/>
    <col min="1290" max="1290" width="15" bestFit="1" customWidth="1"/>
    <col min="1536" max="1536" width="12.33203125" bestFit="1" customWidth="1"/>
    <col min="1537" max="1538" width="27" bestFit="1" customWidth="1"/>
    <col min="1539" max="1539" width="24.88671875" bestFit="1" customWidth="1"/>
    <col min="1540" max="1540" width="32.44140625" bestFit="1" customWidth="1"/>
    <col min="1541" max="1541" width="7.44140625" bestFit="1" customWidth="1"/>
    <col min="1542" max="1543" width="27" bestFit="1" customWidth="1"/>
    <col min="1544" max="1544" width="24.88671875" bestFit="1" customWidth="1"/>
    <col min="1545" max="1545" width="32.44140625" bestFit="1" customWidth="1"/>
    <col min="1546" max="1546" width="15" bestFit="1" customWidth="1"/>
    <col min="1792" max="1792" width="12.33203125" bestFit="1" customWidth="1"/>
    <col min="1793" max="1794" width="27" bestFit="1" customWidth="1"/>
    <col min="1795" max="1795" width="24.88671875" bestFit="1" customWidth="1"/>
    <col min="1796" max="1796" width="32.44140625" bestFit="1" customWidth="1"/>
    <col min="1797" max="1797" width="7.44140625" bestFit="1" customWidth="1"/>
    <col min="1798" max="1799" width="27" bestFit="1" customWidth="1"/>
    <col min="1800" max="1800" width="24.88671875" bestFit="1" customWidth="1"/>
    <col min="1801" max="1801" width="32.44140625" bestFit="1" customWidth="1"/>
    <col min="1802" max="1802" width="15" bestFit="1" customWidth="1"/>
    <col min="2048" max="2048" width="12.33203125" bestFit="1" customWidth="1"/>
    <col min="2049" max="2050" width="27" bestFit="1" customWidth="1"/>
    <col min="2051" max="2051" width="24.88671875" bestFit="1" customWidth="1"/>
    <col min="2052" max="2052" width="32.44140625" bestFit="1" customWidth="1"/>
    <col min="2053" max="2053" width="7.44140625" bestFit="1" customWidth="1"/>
    <col min="2054" max="2055" width="27" bestFit="1" customWidth="1"/>
    <col min="2056" max="2056" width="24.88671875" bestFit="1" customWidth="1"/>
    <col min="2057" max="2057" width="32.44140625" bestFit="1" customWidth="1"/>
    <col min="2058" max="2058" width="15" bestFit="1" customWidth="1"/>
    <col min="2304" max="2304" width="12.33203125" bestFit="1" customWidth="1"/>
    <col min="2305" max="2306" width="27" bestFit="1" customWidth="1"/>
    <col min="2307" max="2307" width="24.88671875" bestFit="1" customWidth="1"/>
    <col min="2308" max="2308" width="32.44140625" bestFit="1" customWidth="1"/>
    <col min="2309" max="2309" width="7.44140625" bestFit="1" customWidth="1"/>
    <col min="2310" max="2311" width="27" bestFit="1" customWidth="1"/>
    <col min="2312" max="2312" width="24.88671875" bestFit="1" customWidth="1"/>
    <col min="2313" max="2313" width="32.44140625" bestFit="1" customWidth="1"/>
    <col min="2314" max="2314" width="15" bestFit="1" customWidth="1"/>
    <col min="2560" max="2560" width="12.33203125" bestFit="1" customWidth="1"/>
    <col min="2561" max="2562" width="27" bestFit="1" customWidth="1"/>
    <col min="2563" max="2563" width="24.88671875" bestFit="1" customWidth="1"/>
    <col min="2564" max="2564" width="32.44140625" bestFit="1" customWidth="1"/>
    <col min="2565" max="2565" width="7.44140625" bestFit="1" customWidth="1"/>
    <col min="2566" max="2567" width="27" bestFit="1" customWidth="1"/>
    <col min="2568" max="2568" width="24.88671875" bestFit="1" customWidth="1"/>
    <col min="2569" max="2569" width="32.44140625" bestFit="1" customWidth="1"/>
    <col min="2570" max="2570" width="15" bestFit="1" customWidth="1"/>
    <col min="2816" max="2816" width="12.33203125" bestFit="1" customWidth="1"/>
    <col min="2817" max="2818" width="27" bestFit="1" customWidth="1"/>
    <col min="2819" max="2819" width="24.88671875" bestFit="1" customWidth="1"/>
    <col min="2820" max="2820" width="32.44140625" bestFit="1" customWidth="1"/>
    <col min="2821" max="2821" width="7.44140625" bestFit="1" customWidth="1"/>
    <col min="2822" max="2823" width="27" bestFit="1" customWidth="1"/>
    <col min="2824" max="2824" width="24.88671875" bestFit="1" customWidth="1"/>
    <col min="2825" max="2825" width="32.44140625" bestFit="1" customWidth="1"/>
    <col min="2826" max="2826" width="15" bestFit="1" customWidth="1"/>
    <col min="3072" max="3072" width="12.33203125" bestFit="1" customWidth="1"/>
    <col min="3073" max="3074" width="27" bestFit="1" customWidth="1"/>
    <col min="3075" max="3075" width="24.88671875" bestFit="1" customWidth="1"/>
    <col min="3076" max="3076" width="32.44140625" bestFit="1" customWidth="1"/>
    <col min="3077" max="3077" width="7.44140625" bestFit="1" customWidth="1"/>
    <col min="3078" max="3079" width="27" bestFit="1" customWidth="1"/>
    <col min="3080" max="3080" width="24.88671875" bestFit="1" customWidth="1"/>
    <col min="3081" max="3081" width="32.44140625" bestFit="1" customWidth="1"/>
    <col min="3082" max="3082" width="15" bestFit="1" customWidth="1"/>
    <col min="3328" max="3328" width="12.33203125" bestFit="1" customWidth="1"/>
    <col min="3329" max="3330" width="27" bestFit="1" customWidth="1"/>
    <col min="3331" max="3331" width="24.88671875" bestFit="1" customWidth="1"/>
    <col min="3332" max="3332" width="32.44140625" bestFit="1" customWidth="1"/>
    <col min="3333" max="3333" width="7.44140625" bestFit="1" customWidth="1"/>
    <col min="3334" max="3335" width="27" bestFit="1" customWidth="1"/>
    <col min="3336" max="3336" width="24.88671875" bestFit="1" customWidth="1"/>
    <col min="3337" max="3337" width="32.44140625" bestFit="1" customWidth="1"/>
    <col min="3338" max="3338" width="15" bestFit="1" customWidth="1"/>
    <col min="3584" max="3584" width="12.33203125" bestFit="1" customWidth="1"/>
    <col min="3585" max="3586" width="27" bestFit="1" customWidth="1"/>
    <col min="3587" max="3587" width="24.88671875" bestFit="1" customWidth="1"/>
    <col min="3588" max="3588" width="32.44140625" bestFit="1" customWidth="1"/>
    <col min="3589" max="3589" width="7.44140625" bestFit="1" customWidth="1"/>
    <col min="3590" max="3591" width="27" bestFit="1" customWidth="1"/>
    <col min="3592" max="3592" width="24.88671875" bestFit="1" customWidth="1"/>
    <col min="3593" max="3593" width="32.44140625" bestFit="1" customWidth="1"/>
    <col min="3594" max="3594" width="15" bestFit="1" customWidth="1"/>
    <col min="3840" max="3840" width="12.33203125" bestFit="1" customWidth="1"/>
    <col min="3841" max="3842" width="27" bestFit="1" customWidth="1"/>
    <col min="3843" max="3843" width="24.88671875" bestFit="1" customWidth="1"/>
    <col min="3844" max="3844" width="32.44140625" bestFit="1" customWidth="1"/>
    <col min="3845" max="3845" width="7.44140625" bestFit="1" customWidth="1"/>
    <col min="3846" max="3847" width="27" bestFit="1" customWidth="1"/>
    <col min="3848" max="3848" width="24.88671875" bestFit="1" customWidth="1"/>
    <col min="3849" max="3849" width="32.44140625" bestFit="1" customWidth="1"/>
    <col min="3850" max="3850" width="15" bestFit="1" customWidth="1"/>
    <col min="4096" max="4096" width="12.33203125" bestFit="1" customWidth="1"/>
    <col min="4097" max="4098" width="27" bestFit="1" customWidth="1"/>
    <col min="4099" max="4099" width="24.88671875" bestFit="1" customWidth="1"/>
    <col min="4100" max="4100" width="32.44140625" bestFit="1" customWidth="1"/>
    <col min="4101" max="4101" width="7.44140625" bestFit="1" customWidth="1"/>
    <col min="4102" max="4103" width="27" bestFit="1" customWidth="1"/>
    <col min="4104" max="4104" width="24.88671875" bestFit="1" customWidth="1"/>
    <col min="4105" max="4105" width="32.44140625" bestFit="1" customWidth="1"/>
    <col min="4106" max="4106" width="15" bestFit="1" customWidth="1"/>
    <col min="4352" max="4352" width="12.33203125" bestFit="1" customWidth="1"/>
    <col min="4353" max="4354" width="27" bestFit="1" customWidth="1"/>
    <col min="4355" max="4355" width="24.88671875" bestFit="1" customWidth="1"/>
    <col min="4356" max="4356" width="32.44140625" bestFit="1" customWidth="1"/>
    <col min="4357" max="4357" width="7.44140625" bestFit="1" customWidth="1"/>
    <col min="4358" max="4359" width="27" bestFit="1" customWidth="1"/>
    <col min="4360" max="4360" width="24.88671875" bestFit="1" customWidth="1"/>
    <col min="4361" max="4361" width="32.44140625" bestFit="1" customWidth="1"/>
    <col min="4362" max="4362" width="15" bestFit="1" customWidth="1"/>
    <col min="4608" max="4608" width="12.33203125" bestFit="1" customWidth="1"/>
    <col min="4609" max="4610" width="27" bestFit="1" customWidth="1"/>
    <col min="4611" max="4611" width="24.88671875" bestFit="1" customWidth="1"/>
    <col min="4612" max="4612" width="32.44140625" bestFit="1" customWidth="1"/>
    <col min="4613" max="4613" width="7.44140625" bestFit="1" customWidth="1"/>
    <col min="4614" max="4615" width="27" bestFit="1" customWidth="1"/>
    <col min="4616" max="4616" width="24.88671875" bestFit="1" customWidth="1"/>
    <col min="4617" max="4617" width="32.44140625" bestFit="1" customWidth="1"/>
    <col min="4618" max="4618" width="15" bestFit="1" customWidth="1"/>
    <col min="4864" max="4864" width="12.33203125" bestFit="1" customWidth="1"/>
    <col min="4865" max="4866" width="27" bestFit="1" customWidth="1"/>
    <col min="4867" max="4867" width="24.88671875" bestFit="1" customWidth="1"/>
    <col min="4868" max="4868" width="32.44140625" bestFit="1" customWidth="1"/>
    <col min="4869" max="4869" width="7.44140625" bestFit="1" customWidth="1"/>
    <col min="4870" max="4871" width="27" bestFit="1" customWidth="1"/>
    <col min="4872" max="4872" width="24.88671875" bestFit="1" customWidth="1"/>
    <col min="4873" max="4873" width="32.44140625" bestFit="1" customWidth="1"/>
    <col min="4874" max="4874" width="15" bestFit="1" customWidth="1"/>
    <col min="5120" max="5120" width="12.33203125" bestFit="1" customWidth="1"/>
    <col min="5121" max="5122" width="27" bestFit="1" customWidth="1"/>
    <col min="5123" max="5123" width="24.88671875" bestFit="1" customWidth="1"/>
    <col min="5124" max="5124" width="32.44140625" bestFit="1" customWidth="1"/>
    <col min="5125" max="5125" width="7.44140625" bestFit="1" customWidth="1"/>
    <col min="5126" max="5127" width="27" bestFit="1" customWidth="1"/>
    <col min="5128" max="5128" width="24.88671875" bestFit="1" customWidth="1"/>
    <col min="5129" max="5129" width="32.44140625" bestFit="1" customWidth="1"/>
    <col min="5130" max="5130" width="15" bestFit="1" customWidth="1"/>
    <col min="5376" max="5376" width="12.33203125" bestFit="1" customWidth="1"/>
    <col min="5377" max="5378" width="27" bestFit="1" customWidth="1"/>
    <col min="5379" max="5379" width="24.88671875" bestFit="1" customWidth="1"/>
    <col min="5380" max="5380" width="32.44140625" bestFit="1" customWidth="1"/>
    <col min="5381" max="5381" width="7.44140625" bestFit="1" customWidth="1"/>
    <col min="5382" max="5383" width="27" bestFit="1" customWidth="1"/>
    <col min="5384" max="5384" width="24.88671875" bestFit="1" customWidth="1"/>
    <col min="5385" max="5385" width="32.44140625" bestFit="1" customWidth="1"/>
    <col min="5386" max="5386" width="15" bestFit="1" customWidth="1"/>
    <col min="5632" max="5632" width="12.33203125" bestFit="1" customWidth="1"/>
    <col min="5633" max="5634" width="27" bestFit="1" customWidth="1"/>
    <col min="5635" max="5635" width="24.88671875" bestFit="1" customWidth="1"/>
    <col min="5636" max="5636" width="32.44140625" bestFit="1" customWidth="1"/>
    <col min="5637" max="5637" width="7.44140625" bestFit="1" customWidth="1"/>
    <col min="5638" max="5639" width="27" bestFit="1" customWidth="1"/>
    <col min="5640" max="5640" width="24.88671875" bestFit="1" customWidth="1"/>
    <col min="5641" max="5641" width="32.44140625" bestFit="1" customWidth="1"/>
    <col min="5642" max="5642" width="15" bestFit="1" customWidth="1"/>
    <col min="5888" max="5888" width="12.33203125" bestFit="1" customWidth="1"/>
    <col min="5889" max="5890" width="27" bestFit="1" customWidth="1"/>
    <col min="5891" max="5891" width="24.88671875" bestFit="1" customWidth="1"/>
    <col min="5892" max="5892" width="32.44140625" bestFit="1" customWidth="1"/>
    <col min="5893" max="5893" width="7.44140625" bestFit="1" customWidth="1"/>
    <col min="5894" max="5895" width="27" bestFit="1" customWidth="1"/>
    <col min="5896" max="5896" width="24.88671875" bestFit="1" customWidth="1"/>
    <col min="5897" max="5897" width="32.44140625" bestFit="1" customWidth="1"/>
    <col min="5898" max="5898" width="15" bestFit="1" customWidth="1"/>
    <col min="6144" max="6144" width="12.33203125" bestFit="1" customWidth="1"/>
    <col min="6145" max="6146" width="27" bestFit="1" customWidth="1"/>
    <col min="6147" max="6147" width="24.88671875" bestFit="1" customWidth="1"/>
    <col min="6148" max="6148" width="32.44140625" bestFit="1" customWidth="1"/>
    <col min="6149" max="6149" width="7.44140625" bestFit="1" customWidth="1"/>
    <col min="6150" max="6151" width="27" bestFit="1" customWidth="1"/>
    <col min="6152" max="6152" width="24.88671875" bestFit="1" customWidth="1"/>
    <col min="6153" max="6153" width="32.44140625" bestFit="1" customWidth="1"/>
    <col min="6154" max="6154" width="15" bestFit="1" customWidth="1"/>
    <col min="6400" max="6400" width="12.33203125" bestFit="1" customWidth="1"/>
    <col min="6401" max="6402" width="27" bestFit="1" customWidth="1"/>
    <col min="6403" max="6403" width="24.88671875" bestFit="1" customWidth="1"/>
    <col min="6404" max="6404" width="32.44140625" bestFit="1" customWidth="1"/>
    <col min="6405" max="6405" width="7.44140625" bestFit="1" customWidth="1"/>
    <col min="6406" max="6407" width="27" bestFit="1" customWidth="1"/>
    <col min="6408" max="6408" width="24.88671875" bestFit="1" customWidth="1"/>
    <col min="6409" max="6409" width="32.44140625" bestFit="1" customWidth="1"/>
    <col min="6410" max="6410" width="15" bestFit="1" customWidth="1"/>
    <col min="6656" max="6656" width="12.33203125" bestFit="1" customWidth="1"/>
    <col min="6657" max="6658" width="27" bestFit="1" customWidth="1"/>
    <col min="6659" max="6659" width="24.88671875" bestFit="1" customWidth="1"/>
    <col min="6660" max="6660" width="32.44140625" bestFit="1" customWidth="1"/>
    <col min="6661" max="6661" width="7.44140625" bestFit="1" customWidth="1"/>
    <col min="6662" max="6663" width="27" bestFit="1" customWidth="1"/>
    <col min="6664" max="6664" width="24.88671875" bestFit="1" customWidth="1"/>
    <col min="6665" max="6665" width="32.44140625" bestFit="1" customWidth="1"/>
    <col min="6666" max="6666" width="15" bestFit="1" customWidth="1"/>
    <col min="6912" max="6912" width="12.33203125" bestFit="1" customWidth="1"/>
    <col min="6913" max="6914" width="27" bestFit="1" customWidth="1"/>
    <col min="6915" max="6915" width="24.88671875" bestFit="1" customWidth="1"/>
    <col min="6916" max="6916" width="32.44140625" bestFit="1" customWidth="1"/>
    <col min="6917" max="6917" width="7.44140625" bestFit="1" customWidth="1"/>
    <col min="6918" max="6919" width="27" bestFit="1" customWidth="1"/>
    <col min="6920" max="6920" width="24.88671875" bestFit="1" customWidth="1"/>
    <col min="6921" max="6921" width="32.44140625" bestFit="1" customWidth="1"/>
    <col min="6922" max="6922" width="15" bestFit="1" customWidth="1"/>
    <col min="7168" max="7168" width="12.33203125" bestFit="1" customWidth="1"/>
    <col min="7169" max="7170" width="27" bestFit="1" customWidth="1"/>
    <col min="7171" max="7171" width="24.88671875" bestFit="1" customWidth="1"/>
    <col min="7172" max="7172" width="32.44140625" bestFit="1" customWidth="1"/>
    <col min="7173" max="7173" width="7.44140625" bestFit="1" customWidth="1"/>
    <col min="7174" max="7175" width="27" bestFit="1" customWidth="1"/>
    <col min="7176" max="7176" width="24.88671875" bestFit="1" customWidth="1"/>
    <col min="7177" max="7177" width="32.44140625" bestFit="1" customWidth="1"/>
    <col min="7178" max="7178" width="15" bestFit="1" customWidth="1"/>
    <col min="7424" max="7424" width="12.33203125" bestFit="1" customWidth="1"/>
    <col min="7425" max="7426" width="27" bestFit="1" customWidth="1"/>
    <col min="7427" max="7427" width="24.88671875" bestFit="1" customWidth="1"/>
    <col min="7428" max="7428" width="32.44140625" bestFit="1" customWidth="1"/>
    <col min="7429" max="7429" width="7.44140625" bestFit="1" customWidth="1"/>
    <col min="7430" max="7431" width="27" bestFit="1" customWidth="1"/>
    <col min="7432" max="7432" width="24.88671875" bestFit="1" customWidth="1"/>
    <col min="7433" max="7433" width="32.44140625" bestFit="1" customWidth="1"/>
    <col min="7434" max="7434" width="15" bestFit="1" customWidth="1"/>
    <col min="7680" max="7680" width="12.33203125" bestFit="1" customWidth="1"/>
    <col min="7681" max="7682" width="27" bestFit="1" customWidth="1"/>
    <col min="7683" max="7683" width="24.88671875" bestFit="1" customWidth="1"/>
    <col min="7684" max="7684" width="32.44140625" bestFit="1" customWidth="1"/>
    <col min="7685" max="7685" width="7.44140625" bestFit="1" customWidth="1"/>
    <col min="7686" max="7687" width="27" bestFit="1" customWidth="1"/>
    <col min="7688" max="7688" width="24.88671875" bestFit="1" customWidth="1"/>
    <col min="7689" max="7689" width="32.44140625" bestFit="1" customWidth="1"/>
    <col min="7690" max="7690" width="15" bestFit="1" customWidth="1"/>
    <col min="7936" max="7936" width="12.33203125" bestFit="1" customWidth="1"/>
    <col min="7937" max="7938" width="27" bestFit="1" customWidth="1"/>
    <col min="7939" max="7939" width="24.88671875" bestFit="1" customWidth="1"/>
    <col min="7940" max="7940" width="32.44140625" bestFit="1" customWidth="1"/>
    <col min="7941" max="7941" width="7.44140625" bestFit="1" customWidth="1"/>
    <col min="7942" max="7943" width="27" bestFit="1" customWidth="1"/>
    <col min="7944" max="7944" width="24.88671875" bestFit="1" customWidth="1"/>
    <col min="7945" max="7945" width="32.44140625" bestFit="1" customWidth="1"/>
    <col min="7946" max="7946" width="15" bestFit="1" customWidth="1"/>
    <col min="8192" max="8192" width="12.33203125" bestFit="1" customWidth="1"/>
    <col min="8193" max="8194" width="27" bestFit="1" customWidth="1"/>
    <col min="8195" max="8195" width="24.88671875" bestFit="1" customWidth="1"/>
    <col min="8196" max="8196" width="32.44140625" bestFit="1" customWidth="1"/>
    <col min="8197" max="8197" width="7.44140625" bestFit="1" customWidth="1"/>
    <col min="8198" max="8199" width="27" bestFit="1" customWidth="1"/>
    <col min="8200" max="8200" width="24.88671875" bestFit="1" customWidth="1"/>
    <col min="8201" max="8201" width="32.44140625" bestFit="1" customWidth="1"/>
    <col min="8202" max="8202" width="15" bestFit="1" customWidth="1"/>
    <col min="8448" max="8448" width="12.33203125" bestFit="1" customWidth="1"/>
    <col min="8449" max="8450" width="27" bestFit="1" customWidth="1"/>
    <col min="8451" max="8451" width="24.88671875" bestFit="1" customWidth="1"/>
    <col min="8452" max="8452" width="32.44140625" bestFit="1" customWidth="1"/>
    <col min="8453" max="8453" width="7.44140625" bestFit="1" customWidth="1"/>
    <col min="8454" max="8455" width="27" bestFit="1" customWidth="1"/>
    <col min="8456" max="8456" width="24.88671875" bestFit="1" customWidth="1"/>
    <col min="8457" max="8457" width="32.44140625" bestFit="1" customWidth="1"/>
    <col min="8458" max="8458" width="15" bestFit="1" customWidth="1"/>
    <col min="8704" max="8704" width="12.33203125" bestFit="1" customWidth="1"/>
    <col min="8705" max="8706" width="27" bestFit="1" customWidth="1"/>
    <col min="8707" max="8707" width="24.88671875" bestFit="1" customWidth="1"/>
    <col min="8708" max="8708" width="32.44140625" bestFit="1" customWidth="1"/>
    <col min="8709" max="8709" width="7.44140625" bestFit="1" customWidth="1"/>
    <col min="8710" max="8711" width="27" bestFit="1" customWidth="1"/>
    <col min="8712" max="8712" width="24.88671875" bestFit="1" customWidth="1"/>
    <col min="8713" max="8713" width="32.44140625" bestFit="1" customWidth="1"/>
    <col min="8714" max="8714" width="15" bestFit="1" customWidth="1"/>
    <col min="8960" max="8960" width="12.33203125" bestFit="1" customWidth="1"/>
    <col min="8961" max="8962" width="27" bestFit="1" customWidth="1"/>
    <col min="8963" max="8963" width="24.88671875" bestFit="1" customWidth="1"/>
    <col min="8964" max="8964" width="32.44140625" bestFit="1" customWidth="1"/>
    <col min="8965" max="8965" width="7.44140625" bestFit="1" customWidth="1"/>
    <col min="8966" max="8967" width="27" bestFit="1" customWidth="1"/>
    <col min="8968" max="8968" width="24.88671875" bestFit="1" customWidth="1"/>
    <col min="8969" max="8969" width="32.44140625" bestFit="1" customWidth="1"/>
    <col min="8970" max="8970" width="15" bestFit="1" customWidth="1"/>
    <col min="9216" max="9216" width="12.33203125" bestFit="1" customWidth="1"/>
    <col min="9217" max="9218" width="27" bestFit="1" customWidth="1"/>
    <col min="9219" max="9219" width="24.88671875" bestFit="1" customWidth="1"/>
    <col min="9220" max="9220" width="32.44140625" bestFit="1" customWidth="1"/>
    <col min="9221" max="9221" width="7.44140625" bestFit="1" customWidth="1"/>
    <col min="9222" max="9223" width="27" bestFit="1" customWidth="1"/>
    <col min="9224" max="9224" width="24.88671875" bestFit="1" customWidth="1"/>
    <col min="9225" max="9225" width="32.44140625" bestFit="1" customWidth="1"/>
    <col min="9226" max="9226" width="15" bestFit="1" customWidth="1"/>
    <col min="9472" max="9472" width="12.33203125" bestFit="1" customWidth="1"/>
    <col min="9473" max="9474" width="27" bestFit="1" customWidth="1"/>
    <col min="9475" max="9475" width="24.88671875" bestFit="1" customWidth="1"/>
    <col min="9476" max="9476" width="32.44140625" bestFit="1" customWidth="1"/>
    <col min="9477" max="9477" width="7.44140625" bestFit="1" customWidth="1"/>
    <col min="9478" max="9479" width="27" bestFit="1" customWidth="1"/>
    <col min="9480" max="9480" width="24.88671875" bestFit="1" customWidth="1"/>
    <col min="9481" max="9481" width="32.44140625" bestFit="1" customWidth="1"/>
    <col min="9482" max="9482" width="15" bestFit="1" customWidth="1"/>
    <col min="9728" max="9728" width="12.33203125" bestFit="1" customWidth="1"/>
    <col min="9729" max="9730" width="27" bestFit="1" customWidth="1"/>
    <col min="9731" max="9731" width="24.88671875" bestFit="1" customWidth="1"/>
    <col min="9732" max="9732" width="32.44140625" bestFit="1" customWidth="1"/>
    <col min="9733" max="9733" width="7.44140625" bestFit="1" customWidth="1"/>
    <col min="9734" max="9735" width="27" bestFit="1" customWidth="1"/>
    <col min="9736" max="9736" width="24.88671875" bestFit="1" customWidth="1"/>
    <col min="9737" max="9737" width="32.44140625" bestFit="1" customWidth="1"/>
    <col min="9738" max="9738" width="15" bestFit="1" customWidth="1"/>
    <col min="9984" max="9984" width="12.33203125" bestFit="1" customWidth="1"/>
    <col min="9985" max="9986" width="27" bestFit="1" customWidth="1"/>
    <col min="9987" max="9987" width="24.88671875" bestFit="1" customWidth="1"/>
    <col min="9988" max="9988" width="32.44140625" bestFit="1" customWidth="1"/>
    <col min="9989" max="9989" width="7.44140625" bestFit="1" customWidth="1"/>
    <col min="9990" max="9991" width="27" bestFit="1" customWidth="1"/>
    <col min="9992" max="9992" width="24.88671875" bestFit="1" customWidth="1"/>
    <col min="9993" max="9993" width="32.44140625" bestFit="1" customWidth="1"/>
    <col min="9994" max="9994" width="15" bestFit="1" customWidth="1"/>
    <col min="10240" max="10240" width="12.33203125" bestFit="1" customWidth="1"/>
    <col min="10241" max="10242" width="27" bestFit="1" customWidth="1"/>
    <col min="10243" max="10243" width="24.88671875" bestFit="1" customWidth="1"/>
    <col min="10244" max="10244" width="32.44140625" bestFit="1" customWidth="1"/>
    <col min="10245" max="10245" width="7.44140625" bestFit="1" customWidth="1"/>
    <col min="10246" max="10247" width="27" bestFit="1" customWidth="1"/>
    <col min="10248" max="10248" width="24.88671875" bestFit="1" customWidth="1"/>
    <col min="10249" max="10249" width="32.44140625" bestFit="1" customWidth="1"/>
    <col min="10250" max="10250" width="15" bestFit="1" customWidth="1"/>
    <col min="10496" max="10496" width="12.33203125" bestFit="1" customWidth="1"/>
    <col min="10497" max="10498" width="27" bestFit="1" customWidth="1"/>
    <col min="10499" max="10499" width="24.88671875" bestFit="1" customWidth="1"/>
    <col min="10500" max="10500" width="32.44140625" bestFit="1" customWidth="1"/>
    <col min="10501" max="10501" width="7.44140625" bestFit="1" customWidth="1"/>
    <col min="10502" max="10503" width="27" bestFit="1" customWidth="1"/>
    <col min="10504" max="10504" width="24.88671875" bestFit="1" customWidth="1"/>
    <col min="10505" max="10505" width="32.44140625" bestFit="1" customWidth="1"/>
    <col min="10506" max="10506" width="15" bestFit="1" customWidth="1"/>
    <col min="10752" max="10752" width="12.33203125" bestFit="1" customWidth="1"/>
    <col min="10753" max="10754" width="27" bestFit="1" customWidth="1"/>
    <col min="10755" max="10755" width="24.88671875" bestFit="1" customWidth="1"/>
    <col min="10756" max="10756" width="32.44140625" bestFit="1" customWidth="1"/>
    <col min="10757" max="10757" width="7.44140625" bestFit="1" customWidth="1"/>
    <col min="10758" max="10759" width="27" bestFit="1" customWidth="1"/>
    <col min="10760" max="10760" width="24.88671875" bestFit="1" customWidth="1"/>
    <col min="10761" max="10761" width="32.44140625" bestFit="1" customWidth="1"/>
    <col min="10762" max="10762" width="15" bestFit="1" customWidth="1"/>
    <col min="11008" max="11008" width="12.33203125" bestFit="1" customWidth="1"/>
    <col min="11009" max="11010" width="27" bestFit="1" customWidth="1"/>
    <col min="11011" max="11011" width="24.88671875" bestFit="1" customWidth="1"/>
    <col min="11012" max="11012" width="32.44140625" bestFit="1" customWidth="1"/>
    <col min="11013" max="11013" width="7.44140625" bestFit="1" customWidth="1"/>
    <col min="11014" max="11015" width="27" bestFit="1" customWidth="1"/>
    <col min="11016" max="11016" width="24.88671875" bestFit="1" customWidth="1"/>
    <col min="11017" max="11017" width="32.44140625" bestFit="1" customWidth="1"/>
    <col min="11018" max="11018" width="15" bestFit="1" customWidth="1"/>
    <col min="11264" max="11264" width="12.33203125" bestFit="1" customWidth="1"/>
    <col min="11265" max="11266" width="27" bestFit="1" customWidth="1"/>
    <col min="11267" max="11267" width="24.88671875" bestFit="1" customWidth="1"/>
    <col min="11268" max="11268" width="32.44140625" bestFit="1" customWidth="1"/>
    <col min="11269" max="11269" width="7.44140625" bestFit="1" customWidth="1"/>
    <col min="11270" max="11271" width="27" bestFit="1" customWidth="1"/>
    <col min="11272" max="11272" width="24.88671875" bestFit="1" customWidth="1"/>
    <col min="11273" max="11273" width="32.44140625" bestFit="1" customWidth="1"/>
    <col min="11274" max="11274" width="15" bestFit="1" customWidth="1"/>
    <col min="11520" max="11520" width="12.33203125" bestFit="1" customWidth="1"/>
    <col min="11521" max="11522" width="27" bestFit="1" customWidth="1"/>
    <col min="11523" max="11523" width="24.88671875" bestFit="1" customWidth="1"/>
    <col min="11524" max="11524" width="32.44140625" bestFit="1" customWidth="1"/>
    <col min="11525" max="11525" width="7.44140625" bestFit="1" customWidth="1"/>
    <col min="11526" max="11527" width="27" bestFit="1" customWidth="1"/>
    <col min="11528" max="11528" width="24.88671875" bestFit="1" customWidth="1"/>
    <col min="11529" max="11529" width="32.44140625" bestFit="1" customWidth="1"/>
    <col min="11530" max="11530" width="15" bestFit="1" customWidth="1"/>
    <col min="11776" max="11776" width="12.33203125" bestFit="1" customWidth="1"/>
    <col min="11777" max="11778" width="27" bestFit="1" customWidth="1"/>
    <col min="11779" max="11779" width="24.88671875" bestFit="1" customWidth="1"/>
    <col min="11780" max="11780" width="32.44140625" bestFit="1" customWidth="1"/>
    <col min="11781" max="11781" width="7.44140625" bestFit="1" customWidth="1"/>
    <col min="11782" max="11783" width="27" bestFit="1" customWidth="1"/>
    <col min="11784" max="11784" width="24.88671875" bestFit="1" customWidth="1"/>
    <col min="11785" max="11785" width="32.44140625" bestFit="1" customWidth="1"/>
    <col min="11786" max="11786" width="15" bestFit="1" customWidth="1"/>
    <col min="12032" max="12032" width="12.33203125" bestFit="1" customWidth="1"/>
    <col min="12033" max="12034" width="27" bestFit="1" customWidth="1"/>
    <col min="12035" max="12035" width="24.88671875" bestFit="1" customWidth="1"/>
    <col min="12036" max="12036" width="32.44140625" bestFit="1" customWidth="1"/>
    <col min="12037" max="12037" width="7.44140625" bestFit="1" customWidth="1"/>
    <col min="12038" max="12039" width="27" bestFit="1" customWidth="1"/>
    <col min="12040" max="12040" width="24.88671875" bestFit="1" customWidth="1"/>
    <col min="12041" max="12041" width="32.44140625" bestFit="1" customWidth="1"/>
    <col min="12042" max="12042" width="15" bestFit="1" customWidth="1"/>
    <col min="12288" max="12288" width="12.33203125" bestFit="1" customWidth="1"/>
    <col min="12289" max="12290" width="27" bestFit="1" customWidth="1"/>
    <col min="12291" max="12291" width="24.88671875" bestFit="1" customWidth="1"/>
    <col min="12292" max="12292" width="32.44140625" bestFit="1" customWidth="1"/>
    <col min="12293" max="12293" width="7.44140625" bestFit="1" customWidth="1"/>
    <col min="12294" max="12295" width="27" bestFit="1" customWidth="1"/>
    <col min="12296" max="12296" width="24.88671875" bestFit="1" customWidth="1"/>
    <col min="12297" max="12297" width="32.44140625" bestFit="1" customWidth="1"/>
    <col min="12298" max="12298" width="15" bestFit="1" customWidth="1"/>
    <col min="12544" max="12544" width="12.33203125" bestFit="1" customWidth="1"/>
    <col min="12545" max="12546" width="27" bestFit="1" customWidth="1"/>
    <col min="12547" max="12547" width="24.88671875" bestFit="1" customWidth="1"/>
    <col min="12548" max="12548" width="32.44140625" bestFit="1" customWidth="1"/>
    <col min="12549" max="12549" width="7.44140625" bestFit="1" customWidth="1"/>
    <col min="12550" max="12551" width="27" bestFit="1" customWidth="1"/>
    <col min="12552" max="12552" width="24.88671875" bestFit="1" customWidth="1"/>
    <col min="12553" max="12553" width="32.44140625" bestFit="1" customWidth="1"/>
    <col min="12554" max="12554" width="15" bestFit="1" customWidth="1"/>
    <col min="12800" max="12800" width="12.33203125" bestFit="1" customWidth="1"/>
    <col min="12801" max="12802" width="27" bestFit="1" customWidth="1"/>
    <col min="12803" max="12803" width="24.88671875" bestFit="1" customWidth="1"/>
    <col min="12804" max="12804" width="32.44140625" bestFit="1" customWidth="1"/>
    <col min="12805" max="12805" width="7.44140625" bestFit="1" customWidth="1"/>
    <col min="12806" max="12807" width="27" bestFit="1" customWidth="1"/>
    <col min="12808" max="12808" width="24.88671875" bestFit="1" customWidth="1"/>
    <col min="12809" max="12809" width="32.44140625" bestFit="1" customWidth="1"/>
    <col min="12810" max="12810" width="15" bestFit="1" customWidth="1"/>
    <col min="13056" max="13056" width="12.33203125" bestFit="1" customWidth="1"/>
    <col min="13057" max="13058" width="27" bestFit="1" customWidth="1"/>
    <col min="13059" max="13059" width="24.88671875" bestFit="1" customWidth="1"/>
    <col min="13060" max="13060" width="32.44140625" bestFit="1" customWidth="1"/>
    <col min="13061" max="13061" width="7.44140625" bestFit="1" customWidth="1"/>
    <col min="13062" max="13063" width="27" bestFit="1" customWidth="1"/>
    <col min="13064" max="13064" width="24.88671875" bestFit="1" customWidth="1"/>
    <col min="13065" max="13065" width="32.44140625" bestFit="1" customWidth="1"/>
    <col min="13066" max="13066" width="15" bestFit="1" customWidth="1"/>
    <col min="13312" max="13312" width="12.33203125" bestFit="1" customWidth="1"/>
    <col min="13313" max="13314" width="27" bestFit="1" customWidth="1"/>
    <col min="13315" max="13315" width="24.88671875" bestFit="1" customWidth="1"/>
    <col min="13316" max="13316" width="32.44140625" bestFit="1" customWidth="1"/>
    <col min="13317" max="13317" width="7.44140625" bestFit="1" customWidth="1"/>
    <col min="13318" max="13319" width="27" bestFit="1" customWidth="1"/>
    <col min="13320" max="13320" width="24.88671875" bestFit="1" customWidth="1"/>
    <col min="13321" max="13321" width="32.44140625" bestFit="1" customWidth="1"/>
    <col min="13322" max="13322" width="15" bestFit="1" customWidth="1"/>
    <col min="13568" max="13568" width="12.33203125" bestFit="1" customWidth="1"/>
    <col min="13569" max="13570" width="27" bestFit="1" customWidth="1"/>
    <col min="13571" max="13571" width="24.88671875" bestFit="1" customWidth="1"/>
    <col min="13572" max="13572" width="32.44140625" bestFit="1" customWidth="1"/>
    <col min="13573" max="13573" width="7.44140625" bestFit="1" customWidth="1"/>
    <col min="13574" max="13575" width="27" bestFit="1" customWidth="1"/>
    <col min="13576" max="13576" width="24.88671875" bestFit="1" customWidth="1"/>
    <col min="13577" max="13577" width="32.44140625" bestFit="1" customWidth="1"/>
    <col min="13578" max="13578" width="15" bestFit="1" customWidth="1"/>
    <col min="13824" max="13824" width="12.33203125" bestFit="1" customWidth="1"/>
    <col min="13825" max="13826" width="27" bestFit="1" customWidth="1"/>
    <col min="13827" max="13827" width="24.88671875" bestFit="1" customWidth="1"/>
    <col min="13828" max="13828" width="32.44140625" bestFit="1" customWidth="1"/>
    <col min="13829" max="13829" width="7.44140625" bestFit="1" customWidth="1"/>
    <col min="13830" max="13831" width="27" bestFit="1" customWidth="1"/>
    <col min="13832" max="13832" width="24.88671875" bestFit="1" customWidth="1"/>
    <col min="13833" max="13833" width="32.44140625" bestFit="1" customWidth="1"/>
    <col min="13834" max="13834" width="15" bestFit="1" customWidth="1"/>
    <col min="14080" max="14080" width="12.33203125" bestFit="1" customWidth="1"/>
    <col min="14081" max="14082" width="27" bestFit="1" customWidth="1"/>
    <col min="14083" max="14083" width="24.88671875" bestFit="1" customWidth="1"/>
    <col min="14084" max="14084" width="32.44140625" bestFit="1" customWidth="1"/>
    <col min="14085" max="14085" width="7.44140625" bestFit="1" customWidth="1"/>
    <col min="14086" max="14087" width="27" bestFit="1" customWidth="1"/>
    <col min="14088" max="14088" width="24.88671875" bestFit="1" customWidth="1"/>
    <col min="14089" max="14089" width="32.44140625" bestFit="1" customWidth="1"/>
    <col min="14090" max="14090" width="15" bestFit="1" customWidth="1"/>
    <col min="14336" max="14336" width="12.33203125" bestFit="1" customWidth="1"/>
    <col min="14337" max="14338" width="27" bestFit="1" customWidth="1"/>
    <col min="14339" max="14339" width="24.88671875" bestFit="1" customWidth="1"/>
    <col min="14340" max="14340" width="32.44140625" bestFit="1" customWidth="1"/>
    <col min="14341" max="14341" width="7.44140625" bestFit="1" customWidth="1"/>
    <col min="14342" max="14343" width="27" bestFit="1" customWidth="1"/>
    <col min="14344" max="14344" width="24.88671875" bestFit="1" customWidth="1"/>
    <col min="14345" max="14345" width="32.44140625" bestFit="1" customWidth="1"/>
    <col min="14346" max="14346" width="15" bestFit="1" customWidth="1"/>
    <col min="14592" max="14592" width="12.33203125" bestFit="1" customWidth="1"/>
    <col min="14593" max="14594" width="27" bestFit="1" customWidth="1"/>
    <col min="14595" max="14595" width="24.88671875" bestFit="1" customWidth="1"/>
    <col min="14596" max="14596" width="32.44140625" bestFit="1" customWidth="1"/>
    <col min="14597" max="14597" width="7.44140625" bestFit="1" customWidth="1"/>
    <col min="14598" max="14599" width="27" bestFit="1" customWidth="1"/>
    <col min="14600" max="14600" width="24.88671875" bestFit="1" customWidth="1"/>
    <col min="14601" max="14601" width="32.44140625" bestFit="1" customWidth="1"/>
    <col min="14602" max="14602" width="15" bestFit="1" customWidth="1"/>
    <col min="14848" max="14848" width="12.33203125" bestFit="1" customWidth="1"/>
    <col min="14849" max="14850" width="27" bestFit="1" customWidth="1"/>
    <col min="14851" max="14851" width="24.88671875" bestFit="1" customWidth="1"/>
    <col min="14852" max="14852" width="32.44140625" bestFit="1" customWidth="1"/>
    <col min="14853" max="14853" width="7.44140625" bestFit="1" customWidth="1"/>
    <col min="14854" max="14855" width="27" bestFit="1" customWidth="1"/>
    <col min="14856" max="14856" width="24.88671875" bestFit="1" customWidth="1"/>
    <col min="14857" max="14857" width="32.44140625" bestFit="1" customWidth="1"/>
    <col min="14858" max="14858" width="15" bestFit="1" customWidth="1"/>
    <col min="15104" max="15104" width="12.33203125" bestFit="1" customWidth="1"/>
    <col min="15105" max="15106" width="27" bestFit="1" customWidth="1"/>
    <col min="15107" max="15107" width="24.88671875" bestFit="1" customWidth="1"/>
    <col min="15108" max="15108" width="32.44140625" bestFit="1" customWidth="1"/>
    <col min="15109" max="15109" width="7.44140625" bestFit="1" customWidth="1"/>
    <col min="15110" max="15111" width="27" bestFit="1" customWidth="1"/>
    <col min="15112" max="15112" width="24.88671875" bestFit="1" customWidth="1"/>
    <col min="15113" max="15113" width="32.44140625" bestFit="1" customWidth="1"/>
    <col min="15114" max="15114" width="15" bestFit="1" customWidth="1"/>
    <col min="15360" max="15360" width="12.33203125" bestFit="1" customWidth="1"/>
    <col min="15361" max="15362" width="27" bestFit="1" customWidth="1"/>
    <col min="15363" max="15363" width="24.88671875" bestFit="1" customWidth="1"/>
    <col min="15364" max="15364" width="32.44140625" bestFit="1" customWidth="1"/>
    <col min="15365" max="15365" width="7.44140625" bestFit="1" customWidth="1"/>
    <col min="15366" max="15367" width="27" bestFit="1" customWidth="1"/>
    <col min="15368" max="15368" width="24.88671875" bestFit="1" customWidth="1"/>
    <col min="15369" max="15369" width="32.44140625" bestFit="1" customWidth="1"/>
    <col min="15370" max="15370" width="15" bestFit="1" customWidth="1"/>
    <col min="15616" max="15616" width="12.33203125" bestFit="1" customWidth="1"/>
    <col min="15617" max="15618" width="27" bestFit="1" customWidth="1"/>
    <col min="15619" max="15619" width="24.88671875" bestFit="1" customWidth="1"/>
    <col min="15620" max="15620" width="32.44140625" bestFit="1" customWidth="1"/>
    <col min="15621" max="15621" width="7.44140625" bestFit="1" customWidth="1"/>
    <col min="15622" max="15623" width="27" bestFit="1" customWidth="1"/>
    <col min="15624" max="15624" width="24.88671875" bestFit="1" customWidth="1"/>
    <col min="15625" max="15625" width="32.44140625" bestFit="1" customWidth="1"/>
    <col min="15626" max="15626" width="15" bestFit="1" customWidth="1"/>
    <col min="15872" max="15872" width="12.33203125" bestFit="1" customWidth="1"/>
    <col min="15873" max="15874" width="27" bestFit="1" customWidth="1"/>
    <col min="15875" max="15875" width="24.88671875" bestFit="1" customWidth="1"/>
    <col min="15876" max="15876" width="32.44140625" bestFit="1" customWidth="1"/>
    <col min="15877" max="15877" width="7.44140625" bestFit="1" customWidth="1"/>
    <col min="15878" max="15879" width="27" bestFit="1" customWidth="1"/>
    <col min="15880" max="15880" width="24.88671875" bestFit="1" customWidth="1"/>
    <col min="15881" max="15881" width="32.44140625" bestFit="1" customWidth="1"/>
    <col min="15882" max="15882" width="15" bestFit="1" customWidth="1"/>
    <col min="16128" max="16128" width="12.33203125" bestFit="1" customWidth="1"/>
    <col min="16129" max="16130" width="27" bestFit="1" customWidth="1"/>
    <col min="16131" max="16131" width="24.88671875" bestFit="1" customWidth="1"/>
    <col min="16132" max="16132" width="32.44140625" bestFit="1" customWidth="1"/>
    <col min="16133" max="16133" width="7.44140625" bestFit="1" customWidth="1"/>
    <col min="16134" max="16135" width="27" bestFit="1" customWidth="1"/>
    <col min="16136" max="16136" width="24.88671875" bestFit="1" customWidth="1"/>
    <col min="16137" max="16137" width="32.44140625" bestFit="1" customWidth="1"/>
    <col min="16138" max="16138" width="15" bestFit="1" customWidth="1"/>
  </cols>
  <sheetData>
    <row r="1" spans="1:10">
      <c r="A1" s="358" t="s">
        <v>80</v>
      </c>
      <c r="B1" s="358" t="s">
        <v>81</v>
      </c>
      <c r="C1" s="358" t="s">
        <v>82</v>
      </c>
      <c r="D1" s="358" t="s">
        <v>23</v>
      </c>
      <c r="E1" s="358" t="s">
        <v>68</v>
      </c>
      <c r="F1" s="358" t="s">
        <v>83</v>
      </c>
      <c r="G1" s="358" t="s">
        <v>81</v>
      </c>
      <c r="H1" s="358" t="s">
        <v>82</v>
      </c>
      <c r="I1" s="358" t="s">
        <v>23</v>
      </c>
      <c r="J1" s="358" t="s">
        <v>68</v>
      </c>
    </row>
    <row r="2" spans="1:10">
      <c r="A2" s="359"/>
      <c r="B2" s="359" t="s">
        <v>84</v>
      </c>
      <c r="C2" s="359" t="s">
        <v>86</v>
      </c>
      <c r="D2" s="359" t="s">
        <v>89</v>
      </c>
      <c r="E2" s="359" t="s">
        <v>87</v>
      </c>
      <c r="F2" s="359"/>
      <c r="G2" s="359" t="s">
        <v>85</v>
      </c>
      <c r="H2" s="359" t="s">
        <v>87</v>
      </c>
      <c r="I2" s="359" t="s">
        <v>89</v>
      </c>
      <c r="J2" s="359" t="s">
        <v>87</v>
      </c>
    </row>
    <row r="3" spans="1:10">
      <c r="A3" s="359"/>
      <c r="B3" s="359" t="s">
        <v>86</v>
      </c>
      <c r="C3" s="359" t="s">
        <v>87</v>
      </c>
      <c r="D3" s="359" t="s">
        <v>90</v>
      </c>
      <c r="E3" s="359" t="s">
        <v>88</v>
      </c>
      <c r="F3" s="359"/>
      <c r="G3" s="359" t="s">
        <v>90</v>
      </c>
      <c r="H3" s="359" t="s">
        <v>90</v>
      </c>
      <c r="I3" s="359" t="s">
        <v>90</v>
      </c>
      <c r="J3" s="359" t="s">
        <v>88</v>
      </c>
    </row>
    <row r="4" spans="1:10">
      <c r="A4" s="359"/>
      <c r="B4" s="359" t="s">
        <v>90</v>
      </c>
      <c r="C4" s="359" t="s">
        <v>90</v>
      </c>
      <c r="D4" s="359" t="s">
        <v>91</v>
      </c>
      <c r="E4" s="359" t="s">
        <v>92</v>
      </c>
      <c r="F4" s="359"/>
      <c r="G4" s="359" t="s">
        <v>91</v>
      </c>
      <c r="H4" s="359" t="s">
        <v>92</v>
      </c>
      <c r="I4" s="359" t="s">
        <v>91</v>
      </c>
      <c r="J4" s="359" t="s">
        <v>92</v>
      </c>
    </row>
    <row r="5" spans="1:10">
      <c r="A5" s="359"/>
      <c r="B5" s="359" t="s">
        <v>91</v>
      </c>
      <c r="C5" s="359" t="s">
        <v>92</v>
      </c>
      <c r="D5" s="359" t="s">
        <v>99</v>
      </c>
      <c r="E5" s="359" t="s">
        <v>94</v>
      </c>
      <c r="F5" s="359"/>
      <c r="G5" s="359" t="s">
        <v>92</v>
      </c>
      <c r="H5" s="359" t="s">
        <v>93</v>
      </c>
      <c r="I5" s="359" t="s">
        <v>97</v>
      </c>
      <c r="J5" s="359" t="s">
        <v>94</v>
      </c>
    </row>
    <row r="6" spans="1:10">
      <c r="A6" s="359"/>
      <c r="B6" s="359" t="s">
        <v>92</v>
      </c>
      <c r="C6" s="359" t="s">
        <v>94</v>
      </c>
      <c r="D6" s="359"/>
      <c r="E6" s="359" t="s">
        <v>96</v>
      </c>
      <c r="F6" s="359"/>
      <c r="G6" s="359" t="s">
        <v>94</v>
      </c>
      <c r="H6" s="359" t="s">
        <v>94</v>
      </c>
      <c r="I6" s="359" t="s">
        <v>99</v>
      </c>
      <c r="J6" s="359" t="s">
        <v>96</v>
      </c>
    </row>
    <row r="7" spans="1:10">
      <c r="A7" s="359"/>
      <c r="B7" s="359" t="s">
        <v>94</v>
      </c>
      <c r="C7" s="359" t="s">
        <v>100</v>
      </c>
      <c r="D7" s="359"/>
      <c r="E7" s="359" t="s">
        <v>97</v>
      </c>
      <c r="F7" s="359"/>
      <c r="G7" s="359" t="s">
        <v>95</v>
      </c>
      <c r="H7" s="359" t="s">
        <v>97</v>
      </c>
      <c r="I7" s="359"/>
      <c r="J7" s="359" t="s">
        <v>97</v>
      </c>
    </row>
    <row r="8" spans="1:10">
      <c r="A8" s="359"/>
      <c r="B8" s="359" t="s">
        <v>95</v>
      </c>
      <c r="C8" s="359" t="s">
        <v>93</v>
      </c>
      <c r="D8" s="359"/>
      <c r="E8" s="359"/>
      <c r="F8" s="359"/>
      <c r="G8" s="359" t="s">
        <v>97</v>
      </c>
      <c r="H8" s="359" t="s">
        <v>100</v>
      </c>
      <c r="I8" s="359"/>
      <c r="J8" s="359"/>
    </row>
    <row r="9" spans="1:10">
      <c r="A9" s="359"/>
      <c r="B9" s="359" t="s">
        <v>97</v>
      </c>
      <c r="C9" s="359" t="s">
        <v>103</v>
      </c>
      <c r="D9" s="359"/>
      <c r="E9" s="359"/>
      <c r="F9" s="359"/>
      <c r="G9" s="359" t="s">
        <v>98</v>
      </c>
      <c r="H9" s="359" t="s">
        <v>103</v>
      </c>
      <c r="I9" s="359"/>
      <c r="J9" s="359"/>
    </row>
    <row r="10" spans="1:10">
      <c r="A10" s="359"/>
      <c r="B10" s="359" t="s">
        <v>98</v>
      </c>
      <c r="C10" s="359"/>
      <c r="D10" s="359"/>
      <c r="E10" s="359"/>
      <c r="F10" s="359"/>
      <c r="G10" s="359" t="s">
        <v>101</v>
      </c>
      <c r="H10" s="359" t="s">
        <v>104</v>
      </c>
      <c r="I10" s="359"/>
      <c r="J10" s="359"/>
    </row>
    <row r="11" spans="1:10">
      <c r="A11" s="359"/>
      <c r="B11" s="359" t="s">
        <v>101</v>
      </c>
      <c r="C11" s="359"/>
      <c r="D11" s="359"/>
      <c r="E11" s="359"/>
      <c r="F11" s="359"/>
      <c r="G11" s="359" t="s">
        <v>102</v>
      </c>
      <c r="H11" s="359"/>
      <c r="I11" s="359"/>
      <c r="J11" s="359"/>
    </row>
    <row r="12" spans="1:10">
      <c r="A12" s="359"/>
      <c r="B12" s="359" t="s">
        <v>102</v>
      </c>
      <c r="C12" s="359"/>
      <c r="D12" s="359"/>
      <c r="E12" s="359"/>
      <c r="F12" s="359"/>
      <c r="G12" s="359"/>
      <c r="H12" s="359"/>
      <c r="I12" s="359"/>
      <c r="J12" s="359"/>
    </row>
    <row r="13" spans="1:10">
      <c r="A13" s="359"/>
      <c r="B13" s="359"/>
      <c r="C13" s="359"/>
      <c r="D13" s="359"/>
      <c r="E13" s="359"/>
      <c r="F13" s="359"/>
      <c r="G13" s="359"/>
      <c r="H13" s="359"/>
      <c r="I13" s="359"/>
      <c r="J13" s="359"/>
    </row>
    <row r="14" spans="1:10">
      <c r="A14" s="359"/>
      <c r="B14" s="359"/>
      <c r="C14" s="359"/>
      <c r="D14" s="359"/>
      <c r="E14" s="359"/>
      <c r="F14" s="359"/>
      <c r="G14" s="359"/>
      <c r="H14" s="359"/>
      <c r="I14" s="359"/>
      <c r="J14" s="359"/>
    </row>
    <row r="15" spans="1:10">
      <c r="A15" s="359"/>
      <c r="B15" s="359"/>
      <c r="C15" s="359"/>
      <c r="D15" s="359"/>
      <c r="E15" s="359"/>
      <c r="F15" s="359"/>
      <c r="G15" s="359"/>
      <c r="H15" s="359"/>
      <c r="I15" s="359"/>
      <c r="J15" s="359"/>
    </row>
    <row r="16" spans="1:10">
      <c r="A16" s="359"/>
      <c r="B16" s="359"/>
      <c r="C16" s="359"/>
      <c r="D16" s="359"/>
      <c r="E16" s="359"/>
      <c r="F16" s="359"/>
      <c r="G16" s="359"/>
      <c r="H16" s="359"/>
      <c r="I16" s="359"/>
      <c r="J16" s="359"/>
    </row>
    <row r="17" spans="1:10">
      <c r="A17" s="359"/>
      <c r="B17" s="359"/>
      <c r="C17" s="359"/>
      <c r="D17" s="359"/>
      <c r="E17" s="359"/>
      <c r="F17" s="359"/>
      <c r="G17" s="359"/>
      <c r="H17" s="359"/>
      <c r="I17" s="359"/>
      <c r="J17" s="359"/>
    </row>
    <row r="18" spans="1:10">
      <c r="A18" s="359"/>
      <c r="B18" s="359"/>
      <c r="C18" s="359"/>
      <c r="D18" s="359"/>
      <c r="E18" s="359"/>
      <c r="F18" s="359"/>
      <c r="G18" s="359"/>
      <c r="H18" s="359"/>
      <c r="I18" s="359"/>
      <c r="J18" s="359"/>
    </row>
    <row r="19" spans="1:10">
      <c r="A19" s="359"/>
      <c r="B19" s="359"/>
      <c r="C19" s="359"/>
      <c r="D19" s="359"/>
      <c r="E19" s="359"/>
      <c r="F19" s="359"/>
      <c r="G19" s="359"/>
      <c r="H19" s="359"/>
      <c r="I19" s="359"/>
      <c r="J19" s="359"/>
    </row>
    <row r="20" spans="1:10">
      <c r="A20" s="359"/>
      <c r="B20" s="359"/>
      <c r="C20" s="359"/>
      <c r="D20" s="359"/>
      <c r="F20" s="359"/>
      <c r="G20" s="359"/>
      <c r="H20" s="359"/>
      <c r="I20" s="359"/>
      <c r="J20" s="359"/>
    </row>
    <row r="21" spans="1:10">
      <c r="A21" s="359"/>
      <c r="B21" s="359"/>
      <c r="C21" s="359"/>
      <c r="D21" s="359"/>
      <c r="E21" s="359"/>
      <c r="F21" s="359"/>
      <c r="G21" s="359"/>
      <c r="H21" s="359"/>
      <c r="I21" s="359"/>
      <c r="J21" s="359"/>
    </row>
    <row r="22" spans="1:10">
      <c r="A22" s="359"/>
      <c r="B22" s="359"/>
      <c r="C22" s="359"/>
      <c r="D22" s="359"/>
      <c r="E22" s="359"/>
      <c r="F22" s="359"/>
      <c r="G22" s="359"/>
      <c r="H22" s="359"/>
      <c r="I22" s="359"/>
      <c r="J22" s="359"/>
    </row>
    <row r="23" spans="1:10">
      <c r="A23" s="359"/>
      <c r="B23" s="359"/>
      <c r="C23" s="359"/>
      <c r="D23" s="359"/>
      <c r="E23" s="359"/>
      <c r="F23" s="359"/>
      <c r="G23" s="359"/>
      <c r="H23" s="359"/>
      <c r="I23" s="359"/>
      <c r="J23" s="359"/>
    </row>
    <row r="24" spans="1:10">
      <c r="A24" s="359"/>
      <c r="B24" s="359"/>
      <c r="C24" s="359"/>
      <c r="D24" s="359"/>
      <c r="E24" s="359"/>
      <c r="F24" s="359"/>
      <c r="G24" s="359"/>
      <c r="H24" s="359"/>
      <c r="I24" s="359"/>
      <c r="J24" s="359"/>
    </row>
    <row r="25" spans="1:10">
      <c r="A25" s="359"/>
      <c r="B25" s="359"/>
      <c r="C25" s="359"/>
      <c r="D25" s="359"/>
      <c r="E25" s="359"/>
      <c r="F25" s="359"/>
      <c r="G25" s="359"/>
      <c r="H25" s="359"/>
      <c r="I25" s="359"/>
      <c r="J25" s="3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Damen</vt:lpstr>
      <vt:lpstr>Mixed A</vt:lpstr>
      <vt:lpstr>Herren A</vt:lpstr>
      <vt:lpstr>Mixed B</vt:lpstr>
      <vt:lpstr>Herren B</vt:lpstr>
      <vt:lpstr>Jugend</vt:lpstr>
      <vt:lpstr>Anmeldung 1920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2016-08-17T09:30:50Z</cp:lastPrinted>
  <dcterms:created xsi:type="dcterms:W3CDTF">2013-06-27T05:00:37Z</dcterms:created>
  <dcterms:modified xsi:type="dcterms:W3CDTF">2019-06-26T13:31:55Z</dcterms:modified>
</cp:coreProperties>
</file>